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 antes" state="visible" r:id="rId4"/>
    <sheet sheetId="2" name="Calculadora" state="visible" r:id="rId5"/>
    <sheet sheetId="3" name="Exemplo" state="visible" r:id="rId6"/>
  </sheets>
  <definedNames>
    <definedName name="_xlnm.Print_Area" localSheetId="1">'Calculadora'!$A1:$H83</definedName>
    <definedName name="_xlnm.Print_Area" localSheetId="2">'Exemplo'!$A1:$H83</definedName>
  </definedNames>
  <calcPr calcId="171027" fullCalcOnLoad="1"/>
</workbook>
</file>

<file path=xl/sharedStrings.xml><?xml version="1.0" encoding="utf-8"?>
<sst xmlns="http://schemas.openxmlformats.org/spreadsheetml/2006/main" count="158" uniqueCount="86">
  <si>
    <t>Planilha de precificação de contrato de manutenção de ar-condicionado</t>
  </si>
  <si>
    <t>O valor mensal do contrato, com o PMOC</t>
  </si>
  <si>
    <t>Calcula o valor mensal de um contrato de manutenção de ar-condicionado, com o PMOC, a partir dos aparelhos do cliente, das atividades do plano e da hora técnica da sua empresa. Serve para o contrato só de preventiva e para o contrato que inclui a mão de obra dos chamados, com o responsável técnico da empresa ou terceirizado.</t>
  </si>
  <si>
    <t>Como usar</t>
  </si>
  <si>
    <t>1. Na aba Calculadora, preencha as células azuis, de cima para baixo. As outras se calculam sozinhas.</t>
  </si>
  <si>
    <t>2. A hora técnica: os custos do mês da sua empresa, as horas produtivas, o imposto e a margem.</t>
  </si>
  <si>
    <t>3. Os aparelhos do cliente, por tipo, com a quantidade e a capacidade de cada um.</t>
  </si>
  <si>
    <t>4. As atividades do plano: para cada tipo de aparelho, cada atividade, com o tempo por aparelho, quantas vezes ela acontece no ano e o material de cada vez.</t>
  </si>
  <si>
    <t>5. O contrato: o deslocamento, se o contrato inclui os chamados, e quem é o responsável técnico do PMOC.</t>
  </si>
  <si>
    <t>6. O resumo mostra o custo do ano, o preço do ano, a mensalidade e o valor por aparelho.</t>
  </si>
  <si>
    <t>O exemplo</t>
  </si>
  <si>
    <t>A aba Exemplo traz o escritório com 25 aparelhos do guia, preenchido: 22 splits hi-wall e 3 piso-teto, inspeção mensal e limpeza completa semestral, até 10 chamados por ano e o responsável técnico da própria empresa. Os valores são de uma empresa fictícia.</t>
  </si>
  <si>
    <t>Por que o custo é dividido, e não somado</t>
  </si>
  <si>
    <t>Os impostos e a margem são percentuais sobre o preço de venda. Por isso o preço é o custo dividido por (1 − impostos − margem). Somar os percentuais ao custo deixa uma margem menor do que a desejada. O percentual de imposto depende do regime da empresa: quem informa é o contador.</t>
  </si>
  <si>
    <t>A ART e o TRT</t>
  </si>
  <si>
    <t>A planilha vem com os valores de 2026: a ART custa R$ 108,39 em contrato de até R$ 15.000 e R$ 285,59 acima disso (Confea, Decisão Plenária PL-0450/2025); o TRT custa R$ 68,17 (CFT, Resolução 282/2025). A faixa da ART é escolhida pelo preço do ano. Os valores mudam todo ano: confira os do ano no site do conselho e troque nas células.</t>
  </si>
  <si>
    <t>O contrato</t>
  </si>
  <si>
    <t>O contrato de prestação de serviço não passa de quatro anos (Código Civil, art. 598): o comum é o de 12 meses, renovado. O reajuste é anual, no mínimo (Lei 10.192/2001, art. 2º, § 1º), pelo índice escrito no contrato. Escreva o que está incluído, quantos chamados por ano, e o que não está, como as peças.</t>
  </si>
  <si>
    <t>O guia completo de quanto cobrar por contrato: https://www.ravac.com.br/quanto-cobrar-por-contrato-de-manutencao-de-ar-condicionado</t>
  </si>
  <si>
    <t>Precificação do contrato de manutenção</t>
  </si>
  <si>
    <t>Preencha as células azuis. As outras se calculam sozinhas.</t>
  </si>
  <si>
    <t>1. A hora técnica</t>
  </si>
  <si>
    <t>Salários e encargos da equipe técnica (mês)</t>
  </si>
  <si>
    <t>Custos fixos (mês): aluguel, veículos, ferramentas, sistema, contador, anuidade do conselho</t>
  </si>
  <si>
    <t>Pró-labore (mês)</t>
  </si>
  <si>
    <t>Técnicos</t>
  </si>
  <si>
    <t>Dias trabalhados no mês</t>
  </si>
  <si>
    <t>Horas produtivas por dia, por técnico</t>
  </si>
  <si>
    <t>Horas produtivas do mês</t>
  </si>
  <si>
    <t>Custo da hora técnica</t>
  </si>
  <si>
    <t>Impostos sobre a venda (o contador informa)</t>
  </si>
  <si>
    <t>Margem desejada</t>
  </si>
  <si>
    <t>Divisor: 1 − impostos − margem</t>
  </si>
  <si>
    <t>2. Os aparelhos do cliente</t>
  </si>
  <si>
    <t>Tipo de aparelho</t>
  </si>
  <si>
    <t>Quantidade</t>
  </si>
  <si>
    <t>Capacidade de cada um (BTU/h)</t>
  </si>
  <si>
    <t>Capacidade somada (BTU/h)</t>
  </si>
  <si>
    <t>Total de aparelhos</t>
  </si>
  <si>
    <t>3. As atividades do plano de manutenção</t>
  </si>
  <si>
    <t>Atividade</t>
  </si>
  <si>
    <t>Horas por aparelho</t>
  </si>
  <si>
    <t>Vezes no ano</t>
  </si>
  <si>
    <t>Material por aparelho, a cada vez</t>
  </si>
  <si>
    <t>Horas no ano</t>
  </si>
  <si>
    <t>Materiais no ano</t>
  </si>
  <si>
    <t>Horas das visitas no ano</t>
  </si>
  <si>
    <t>Mão de obra das visitas no ano</t>
  </si>
  <si>
    <t>4. O contrato</t>
  </si>
  <si>
    <t>Visitas por ano</t>
  </si>
  <si>
    <t>Deslocamento: km de ida e volta por visita</t>
  </si>
  <si>
    <t>Deslocamento: custo do km (combustível, desgaste, pedágio)</t>
  </si>
  <si>
    <t>Deslocamento no ano</t>
  </si>
  <si>
    <t>O contrato inclui a mão de obra dos chamados? (as peças ficam sempre de fora)</t>
  </si>
  <si>
    <t>Não</t>
  </si>
  <si>
    <t>Chamados incluídos por ano</t>
  </si>
  <si>
    <t>Horas por chamado</t>
  </si>
  <si>
    <t>Reserva de chamados no ano</t>
  </si>
  <si>
    <t>Quem é o responsável técnico do PMOC?</t>
  </si>
  <si>
    <t>Terceirizado</t>
  </si>
  <si>
    <t>Da empresa: horas do RT no ano (o plano e o acompanhamento)</t>
  </si>
  <si>
    <t>Da empresa: custo da hora do RT</t>
  </si>
  <si>
    <t>Terceirizado: honorário do RT no ano</t>
  </si>
  <si>
    <t>Responsável técnico no ano</t>
  </si>
  <si>
    <t>O registro: ART (engenheiro, no Crea) ou TRT (técnico, no CRT)</t>
  </si>
  <si>
    <t>ART</t>
  </si>
  <si>
    <t>ART em contrato de até R$ 15.000 (valor de 2026)</t>
  </si>
  <si>
    <t>ART em contrato acima de R$ 15.000 (valor de 2026)</t>
  </si>
  <si>
    <t>TRT (valor de 2026)</t>
  </si>
  <si>
    <t>O registro do contrato (a faixa da ART sai do preço do ano)</t>
  </si>
  <si>
    <t>5. O resumo</t>
  </si>
  <si>
    <t>Custo do ano</t>
  </si>
  <si>
    <t>Preço do ano (custo ÷ divisor)</t>
  </si>
  <si>
    <t>Mensalidade (preço do ano ÷ 12)</t>
  </si>
  <si>
    <t>Valor por aparelho por mês</t>
  </si>
  <si>
    <t>Imposto no ano (conferência)</t>
  </si>
  <si>
    <t>Margem no ano (conferência)</t>
  </si>
  <si>
    <t>Exemplo: um escritório com 25 aparelhos</t>
  </si>
  <si>
    <t>Valores de exemplo, de uma empresa fictícia. Use os números da sua empresa na aba Calculadora.</t>
  </si>
  <si>
    <t>Split hi-wall 12.000 BTU/h</t>
  </si>
  <si>
    <t>Split hi-wall 18.000 BTU/h</t>
  </si>
  <si>
    <t>Piso-teto 36.000 BTU/h</t>
  </si>
  <si>
    <t>Inspeção mensal (filtros, bandeja, dreno, medições)</t>
  </si>
  <si>
    <t>Limpeza completa (semestral)</t>
  </si>
  <si>
    <t>Sim</t>
  </si>
  <si>
    <t>Da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</si>
</sst>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0.0#"/>
  </numFmts>
  <fonts count="12" x14ac:knownFonts="1">
    <font>
      <color theme="1"/>
      <family val="2"/>
      <scheme val="minor"/>
      <sz val="11"/>
      <name val="Calibri"/>
    </font>
    <font>
      <b/>
      <color rgb="FF1B2A4A"/>
      <sz val="15"/>
      <name val="Calibri"/>
    </font>
    <font>
      <color rgb="FF5B6A80"/>
      <sz val="10"/>
      <name val="Calibri"/>
    </font>
    <font>
      <color rgb="FF2B3648"/>
      <sz val="11"/>
      <name val="Calibri"/>
    </font>
    <font>
      <b/>
      <color rgb="FF1B2A4A"/>
      <sz val="12"/>
      <name val="Calibri"/>
    </font>
    <font>
      <u/>
      <color rgb="FF1A73CA"/>
      <sz val="11"/>
      <name val="Calibri"/>
    </font>
    <font>
      <color rgb="FF2B3648"/>
      <sz val="10"/>
      <name val="Calibri"/>
    </font>
    <font>
      <color rgb="FF1A73CA"/>
      <sz val="10"/>
      <name val="Calibri"/>
    </font>
    <font>
      <b/>
      <color rgb="FF2B3648"/>
      <sz val="10"/>
      <name val="Calibri"/>
    </font>
    <font>
      <b/>
      <color rgb="FF3A863D"/>
      <sz val="10"/>
      <name val="Calibri"/>
    </font>
    <font>
      <b/>
      <color rgb="FFFFFFFF"/>
      <sz val="10"/>
      <name val="Calibri"/>
    </font>
    <font>
      <b/>
      <color rgb="FFB4561B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AF3FD"/>
      </patternFill>
    </fill>
    <fill>
      <patternFill patternType="solid">
        <fgColor rgb="FFF6F8FB"/>
      </patternFill>
    </fill>
    <fill>
      <patternFill patternType="solid">
        <fgColor rgb="FF0E1B33"/>
      </patternFill>
    </fill>
  </fills>
  <borders count="2">
    <border>
      <left/>
      <right/>
      <top/>
      <bottom/>
      <diagonal/>
    </border>
    <border>
      <left style="thin">
        <color rgb="FFC3CCE4"/>
      </left>
      <right style="thin">
        <color rgb="FFC3CCE4"/>
      </right>
      <top style="thin">
        <color rgb="FFC3CCE4"/>
      </top>
      <bottom style="thin">
        <color rgb="FFC3CCE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6" fillId="0" borderId="1" xfId="0" applyFont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2" fontId="7" fillId="2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164" fontId="9" fillId="3" borderId="1" xfId="0" applyNumberFormat="1" applyFont="1" applyFill="1" applyBorder="1" applyAlignment="1">
      <alignment horizontal="right" vertical="center"/>
    </xf>
    <xf numFmtId="9" fontId="7" fillId="2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/>
    </xf>
    <xf numFmtId="0" fontId="10" fillId="4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vertical="top" wrapText="1"/>
    </xf>
    <xf numFmtId="165" fontId="7" fillId="2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avac.com.br/quanto-cobrar-por-contrato-de-manutencao-de-ar-condicionad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A27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34" customHeight="1" x14ac:dyDescent="0.25"/>
    <row r="2" ht="26.25" customHeight="1" spans="1:1" x14ac:dyDescent="0.25">
      <c r="A2" s="1" t="s">
        <v>0</v>
      </c>
    </row>
    <row r="3" ht="20" customHeight="1" spans="1:1" x14ac:dyDescent="0.25">
      <c r="A3" s="2" t="s">
        <v>1</v>
      </c>
    </row>
    <row r="5" ht="50.550000000000004" customHeight="1" spans="1:1" x14ac:dyDescent="0.25">
      <c r="A5" s="3" t="s">
        <v>2</v>
      </c>
    </row>
    <row r="7" ht="22.200000000000003" customHeight="1" spans="1:1" x14ac:dyDescent="0.25">
      <c r="A7" s="4" t="s">
        <v>3</v>
      </c>
    </row>
    <row r="8" ht="20.85" customHeight="1" spans="1:1" x14ac:dyDescent="0.25">
      <c r="A8" s="3" t="s">
        <v>4</v>
      </c>
    </row>
    <row r="9" ht="20.85" customHeight="1" spans="1:1" x14ac:dyDescent="0.25">
      <c r="A9" s="3" t="s">
        <v>5</v>
      </c>
    </row>
    <row r="10" ht="20.85" customHeight="1" spans="1:1" x14ac:dyDescent="0.25">
      <c r="A10" s="3" t="s">
        <v>6</v>
      </c>
    </row>
    <row r="11" ht="35.7" customHeight="1" spans="1:1" x14ac:dyDescent="0.25">
      <c r="A11" s="3" t="s">
        <v>7</v>
      </c>
    </row>
    <row r="12" ht="20.85" customHeight="1" spans="1:1" x14ac:dyDescent="0.25">
      <c r="A12" s="3" t="s">
        <v>8</v>
      </c>
    </row>
    <row r="13" ht="20.85" customHeight="1" spans="1:1" x14ac:dyDescent="0.25">
      <c r="A13" s="3" t="s">
        <v>9</v>
      </c>
    </row>
    <row r="15" ht="22.200000000000003" customHeight="1" spans="1:1" x14ac:dyDescent="0.25">
      <c r="A15" s="4" t="s">
        <v>10</v>
      </c>
    </row>
    <row r="16" ht="50.550000000000004" customHeight="1" spans="1:1" x14ac:dyDescent="0.25">
      <c r="A16" s="3" t="s">
        <v>11</v>
      </c>
    </row>
    <row r="18" ht="22.200000000000003" customHeight="1" spans="1:1" x14ac:dyDescent="0.25">
      <c r="A18" s="4" t="s">
        <v>12</v>
      </c>
    </row>
    <row r="19" ht="50.550000000000004" customHeight="1" spans="1:1" x14ac:dyDescent="0.25">
      <c r="A19" s="3" t="s">
        <v>13</v>
      </c>
    </row>
    <row r="21" ht="22.200000000000003" customHeight="1" spans="1:1" x14ac:dyDescent="0.25">
      <c r="A21" s="4" t="s">
        <v>14</v>
      </c>
    </row>
    <row r="22" ht="50.550000000000004" customHeight="1" spans="1:1" x14ac:dyDescent="0.25">
      <c r="A22" s="3" t="s">
        <v>15</v>
      </c>
    </row>
    <row r="24" ht="22.200000000000003" customHeight="1" spans="1:1" x14ac:dyDescent="0.25">
      <c r="A24" s="4" t="s">
        <v>16</v>
      </c>
    </row>
    <row r="25" ht="50.550000000000004" customHeight="1" spans="1:1" x14ac:dyDescent="0.25">
      <c r="A25" s="3" t="s">
        <v>17</v>
      </c>
    </row>
    <row r="27" ht="35.7" customHeight="1" spans="1:1" x14ac:dyDescent="0.25">
      <c r="A27" s="5" t="s">
        <v>18</v>
      </c>
    </row>
  </sheetData>
  <hyperlinks>
    <hyperlink ref="A27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H82"/>
  <sheetViews>
    <sheetView workbookViewId="0" showGridLines="0"/>
  </sheetViews>
  <sheetFormatPr defaultRowHeight="15" outlineLevelRow="0" outlineLevelCol="0" x14ac:dyDescent="55"/>
  <cols>
    <col min="1" max="1" width="26" customWidth="1"/>
    <col min="2" max="3" width="15" customWidth="1"/>
    <col min="4" max="4" width="12" customWidth="1"/>
    <col min="5" max="5" width="11" customWidth="1"/>
    <col min="6" max="6" width="13" customWidth="1"/>
    <col min="7" max="7" width="12" customWidth="1"/>
    <col min="8" max="8" width="15" customWidth="1"/>
  </cols>
  <sheetData>
    <row r="1" ht="34" customHeight="1" x14ac:dyDescent="0.25"/>
    <row r="2" ht="26.25" customHeight="1" spans="1:8" x14ac:dyDescent="0.25">
      <c r="A2" s="1" t="s">
        <v>19</v>
      </c>
      <c r="B2" s="1"/>
      <c r="C2" s="1"/>
      <c r="D2" s="1"/>
      <c r="E2" s="1"/>
      <c r="F2" s="1"/>
      <c r="G2" s="1"/>
      <c r="H2" s="1"/>
    </row>
    <row r="3" ht="20" customHeight="1" spans="1:8" x14ac:dyDescent="0.25">
      <c r="A3" s="2" t="s">
        <v>20</v>
      </c>
      <c r="B3" s="2"/>
      <c r="C3" s="2"/>
      <c r="D3" s="2"/>
      <c r="E3" s="2"/>
      <c r="F3" s="2"/>
      <c r="G3" s="2"/>
      <c r="H3" s="2"/>
    </row>
    <row r="5" ht="22.200000000000003" customHeight="1" spans="1:8" x14ac:dyDescent="0.25">
      <c r="A5" s="6" t="s">
        <v>21</v>
      </c>
      <c r="B5" s="6"/>
      <c r="C5" s="6"/>
      <c r="D5" s="6"/>
      <c r="E5" s="6"/>
      <c r="F5" s="6"/>
      <c r="G5" s="6"/>
      <c r="H5" s="6"/>
    </row>
    <row r="6" ht="20" customHeight="1" spans="1:8" x14ac:dyDescent="0.25">
      <c r="A6" s="7" t="s">
        <v>22</v>
      </c>
      <c r="B6" s="7"/>
      <c r="C6" s="7"/>
      <c r="D6" s="7"/>
      <c r="E6" s="7"/>
      <c r="F6" s="7"/>
      <c r="G6" s="7"/>
      <c r="H6" s="8"/>
    </row>
    <row r="7" ht="20" customHeight="1" spans="1:8" x14ac:dyDescent="0.25">
      <c r="A7" s="7" t="s">
        <v>23</v>
      </c>
      <c r="B7" s="7"/>
      <c r="C7" s="7"/>
      <c r="D7" s="7"/>
      <c r="E7" s="7"/>
      <c r="F7" s="7"/>
      <c r="G7" s="7"/>
      <c r="H7" s="8"/>
    </row>
    <row r="8" ht="20" customHeight="1" spans="1:8" x14ac:dyDescent="0.25">
      <c r="A8" s="7" t="s">
        <v>24</v>
      </c>
      <c r="B8" s="7"/>
      <c r="C8" s="7"/>
      <c r="D8" s="7"/>
      <c r="E8" s="7"/>
      <c r="F8" s="7"/>
      <c r="G8" s="7"/>
      <c r="H8" s="8"/>
    </row>
    <row r="9" ht="20" customHeight="1" spans="1:8" x14ac:dyDescent="0.25">
      <c r="A9" s="7" t="s">
        <v>25</v>
      </c>
      <c r="B9" s="7"/>
      <c r="C9" s="7"/>
      <c r="D9" s="7"/>
      <c r="E9" s="7"/>
      <c r="F9" s="7"/>
      <c r="G9" s="7"/>
      <c r="H9" s="9"/>
    </row>
    <row r="10" ht="20" customHeight="1" spans="1:8" x14ac:dyDescent="0.25">
      <c r="A10" s="7" t="s">
        <v>26</v>
      </c>
      <c r="B10" s="7"/>
      <c r="C10" s="7"/>
      <c r="D10" s="7"/>
      <c r="E10" s="7"/>
      <c r="F10" s="7"/>
      <c r="G10" s="7"/>
      <c r="H10" s="9"/>
    </row>
    <row r="11" ht="20" customHeight="1" spans="1:8" x14ac:dyDescent="0.25">
      <c r="A11" s="7" t="s">
        <v>27</v>
      </c>
      <c r="B11" s="7"/>
      <c r="C11" s="7"/>
      <c r="D11" s="7"/>
      <c r="E11" s="7"/>
      <c r="F11" s="7"/>
      <c r="G11" s="7"/>
      <c r="H11" s="10"/>
    </row>
    <row r="12" ht="20" customHeight="1" spans="1:8" x14ac:dyDescent="0.25">
      <c r="A12" s="7" t="s">
        <v>28</v>
      </c>
      <c r="B12" s="7"/>
      <c r="C12" s="7"/>
      <c r="D12" s="7"/>
      <c r="E12" s="7"/>
      <c r="F12" s="7"/>
      <c r="G12" s="7"/>
      <c r="H12" s="11">
        <f>H9*H10*H11</f>
      </c>
    </row>
    <row r="13" ht="20" customHeight="1" spans="1:8" x14ac:dyDescent="0.25">
      <c r="A13" s="12" t="s">
        <v>29</v>
      </c>
      <c r="B13" s="12"/>
      <c r="C13" s="12"/>
      <c r="D13" s="12"/>
      <c r="E13" s="12"/>
      <c r="F13" s="12"/>
      <c r="G13" s="12"/>
      <c r="H13" s="13">
        <f>IFERROR((H6+H7+H8)/H12,0)</f>
      </c>
    </row>
    <row r="14" ht="20" customHeight="1" spans="1:8" x14ac:dyDescent="0.25">
      <c r="A14" s="7" t="s">
        <v>30</v>
      </c>
      <c r="B14" s="7"/>
      <c r="C14" s="7"/>
      <c r="D14" s="7"/>
      <c r="E14" s="7"/>
      <c r="F14" s="7"/>
      <c r="G14" s="7"/>
      <c r="H14" s="14"/>
    </row>
    <row r="15" ht="20" customHeight="1" spans="1:8" x14ac:dyDescent="0.25">
      <c r="A15" s="7" t="s">
        <v>31</v>
      </c>
      <c r="B15" s="7"/>
      <c r="C15" s="7"/>
      <c r="D15" s="7"/>
      <c r="E15" s="7"/>
      <c r="F15" s="7"/>
      <c r="G15" s="7"/>
      <c r="H15" s="14"/>
    </row>
    <row r="16" ht="20" customHeight="1" spans="1:8" x14ac:dyDescent="0.25">
      <c r="A16" s="7" t="s">
        <v>32</v>
      </c>
      <c r="B16" s="7"/>
      <c r="C16" s="7"/>
      <c r="D16" s="7"/>
      <c r="E16" s="7"/>
      <c r="F16" s="7"/>
      <c r="G16" s="7"/>
      <c r="H16" s="15">
        <f>1-H14-H15</f>
      </c>
    </row>
    <row r="18" ht="22.200000000000003" customHeight="1" spans="1:8" x14ac:dyDescent="0.25">
      <c r="A18" s="6" t="s">
        <v>33</v>
      </c>
      <c r="B18" s="6"/>
      <c r="C18" s="6"/>
      <c r="D18" s="6"/>
      <c r="E18" s="6"/>
      <c r="F18" s="6"/>
      <c r="G18" s="6"/>
      <c r="H18" s="6"/>
    </row>
    <row r="19" ht="30" customHeight="1" spans="1:8" x14ac:dyDescent="0.25">
      <c r="A19" s="16" t="s">
        <v>34</v>
      </c>
      <c r="B19" s="16"/>
      <c r="C19" s="16"/>
      <c r="D19" s="16" t="s">
        <v>35</v>
      </c>
      <c r="E19" s="16"/>
      <c r="F19" s="16" t="s">
        <v>36</v>
      </c>
      <c r="G19" s="16"/>
      <c r="H19" s="16" t="s">
        <v>37</v>
      </c>
    </row>
    <row r="20" ht="22" customHeight="1" spans="1:8" x14ac:dyDescent="0.25">
      <c r="A20" s="17"/>
      <c r="B20" s="17"/>
      <c r="C20" s="17"/>
      <c r="D20" s="9"/>
      <c r="E20" s="9"/>
      <c r="F20" s="9"/>
      <c r="G20" s="9"/>
      <c r="H20" s="11">
        <f>IF(OR(D20="",F20=""),"",D20*F20)</f>
      </c>
    </row>
    <row r="21" ht="22" customHeight="1" spans="1:8" x14ac:dyDescent="0.25">
      <c r="A21" s="17"/>
      <c r="B21" s="17"/>
      <c r="C21" s="17"/>
      <c r="D21" s="9"/>
      <c r="E21" s="9"/>
      <c r="F21" s="9"/>
      <c r="G21" s="9"/>
      <c r="H21" s="11">
        <f>IF(OR(D21="",F21=""),"",D21*F21)</f>
      </c>
    </row>
    <row r="22" ht="22" customHeight="1" spans="1:8" x14ac:dyDescent="0.25">
      <c r="A22" s="17"/>
      <c r="B22" s="17"/>
      <c r="C22" s="17"/>
      <c r="D22" s="9"/>
      <c r="E22" s="9"/>
      <c r="F22" s="9"/>
      <c r="G22" s="9"/>
      <c r="H22" s="11">
        <f>IF(OR(D22="",F22=""),"",D22*F22)</f>
      </c>
    </row>
    <row r="23" ht="22" customHeight="1" spans="1:8" x14ac:dyDescent="0.25">
      <c r="A23" s="17"/>
      <c r="B23" s="17"/>
      <c r="C23" s="17"/>
      <c r="D23" s="9"/>
      <c r="E23" s="9"/>
      <c r="F23" s="9"/>
      <c r="G23" s="9"/>
      <c r="H23" s="11">
        <f>IF(OR(D23="",F23=""),"",D23*F23)</f>
      </c>
    </row>
    <row r="24" ht="22" customHeight="1" spans="1:8" x14ac:dyDescent="0.25">
      <c r="A24" s="17"/>
      <c r="B24" s="17"/>
      <c r="C24" s="17"/>
      <c r="D24" s="9"/>
      <c r="E24" s="9"/>
      <c r="F24" s="9"/>
      <c r="G24" s="9"/>
      <c r="H24" s="11">
        <f>IF(OR(D24="",F24=""),"",D24*F24)</f>
      </c>
    </row>
    <row r="25" ht="22" customHeight="1" spans="1:8" x14ac:dyDescent="0.25">
      <c r="A25" s="17"/>
      <c r="B25" s="17"/>
      <c r="C25" s="17"/>
      <c r="D25" s="9"/>
      <c r="E25" s="9"/>
      <c r="F25" s="9"/>
      <c r="G25" s="9"/>
      <c r="H25" s="11">
        <f>IF(OR(D25="",F25=""),"",D25*F25)</f>
      </c>
    </row>
    <row r="26" ht="22" customHeight="1" spans="1:8" x14ac:dyDescent="0.25">
      <c r="A26" s="17"/>
      <c r="B26" s="17"/>
      <c r="C26" s="17"/>
      <c r="D26" s="9"/>
      <c r="E26" s="9"/>
      <c r="F26" s="9"/>
      <c r="G26" s="9"/>
      <c r="H26" s="11">
        <f>IF(OR(D26="",F26=""),"",D26*F26)</f>
      </c>
    </row>
    <row r="27" ht="22" customHeight="1" spans="1:8" x14ac:dyDescent="0.25">
      <c r="A27" s="17"/>
      <c r="B27" s="17"/>
      <c r="C27" s="17"/>
      <c r="D27" s="9"/>
      <c r="E27" s="9"/>
      <c r="F27" s="9"/>
      <c r="G27" s="9"/>
      <c r="H27" s="11">
        <f>IF(OR(D27="",F27=""),"",D27*F27)</f>
      </c>
    </row>
    <row r="28" ht="20" customHeight="1" spans="1:8" x14ac:dyDescent="0.25">
      <c r="A28" s="7" t="s">
        <v>38</v>
      </c>
      <c r="B28" s="7"/>
      <c r="C28" s="7"/>
      <c r="D28" s="7"/>
      <c r="E28" s="7"/>
      <c r="F28" s="7"/>
      <c r="G28" s="7"/>
      <c r="H28" s="11">
        <f>SUM($D$20:$D$27)</f>
      </c>
    </row>
    <row r="29" ht="20" customHeight="1" spans="1:8" x14ac:dyDescent="0.25">
      <c r="A29" s="7" t="s">
        <v>37</v>
      </c>
      <c r="B29" s="7"/>
      <c r="C29" s="7"/>
      <c r="D29" s="7"/>
      <c r="E29" s="7"/>
      <c r="F29" s="7"/>
      <c r="G29" s="7"/>
      <c r="H29" s="11">
        <f>SUM(H20:H27)</f>
      </c>
    </row>
    <row r="30" ht="20.85" customHeight="1" spans="1:8" x14ac:dyDescent="0.25">
      <c r="A30" s="18" t="str">
        <f>IF(H29&gt;60000,"Acima de 60.000 BTU/h (5 TR): a Portaria 3.523 pede um responsável técnico habilitado, que implanta e mantém o PMOC.","")</f>
        <v/>
      </c>
      <c r="B30" s="18"/>
      <c r="C30" s="18"/>
      <c r="D30" s="18"/>
      <c r="E30" s="18"/>
      <c r="F30" s="18"/>
      <c r="G30" s="18"/>
      <c r="H30" s="18"/>
    </row>
    <row r="32" ht="22.200000000000003" customHeight="1" spans="1:8" x14ac:dyDescent="0.25">
      <c r="A32" s="6" t="s">
        <v>39</v>
      </c>
      <c r="B32" s="6"/>
      <c r="C32" s="6"/>
      <c r="D32" s="6"/>
      <c r="E32" s="6"/>
      <c r="F32" s="6"/>
      <c r="G32" s="6"/>
      <c r="H32" s="6"/>
    </row>
    <row r="33" ht="30" customHeight="1" spans="1:8" x14ac:dyDescent="0.25">
      <c r="A33" s="16" t="s">
        <v>34</v>
      </c>
      <c r="B33" s="16" t="s">
        <v>40</v>
      </c>
      <c r="C33" s="16"/>
      <c r="D33" s="16" t="s">
        <v>41</v>
      </c>
      <c r="E33" s="16" t="s">
        <v>42</v>
      </c>
      <c r="F33" s="16" t="s">
        <v>43</v>
      </c>
      <c r="G33" s="16" t="s">
        <v>44</v>
      </c>
      <c r="H33" s="16" t="s">
        <v>45</v>
      </c>
    </row>
    <row r="34" ht="30" customHeight="1" spans="1:8" x14ac:dyDescent="0.25">
      <c r="A34" s="17"/>
      <c r="B34" s="17"/>
      <c r="C34" s="17"/>
      <c r="D34" s="19"/>
      <c r="E34" s="9"/>
      <c r="F34" s="8"/>
      <c r="G34" s="20">
        <f>IF(A34="","",SUMIF($A$20:$A$27,A34,$D$20:$D$27)*N(D34)*N(E34))</f>
      </c>
      <c r="H34" s="21">
        <f>IF(A34="","",SUMIF($A$20:$A$27,A34,$D$20:$D$27)*N(F34)*N(E34))</f>
      </c>
    </row>
    <row r="35" ht="30" customHeight="1" spans="1:8" x14ac:dyDescent="0.25">
      <c r="A35" s="17"/>
      <c r="B35" s="17"/>
      <c r="C35" s="17"/>
      <c r="D35" s="19"/>
      <c r="E35" s="9"/>
      <c r="F35" s="8"/>
      <c r="G35" s="20">
        <f>IF(A35="","",SUMIF($A$20:$A$27,A35,$D$20:$D$27)*N(D35)*N(E35))</f>
      </c>
      <c r="H35" s="21">
        <f>IF(A35="","",SUMIF($A$20:$A$27,A35,$D$20:$D$27)*N(F35)*N(E35))</f>
      </c>
    </row>
    <row r="36" ht="30" customHeight="1" spans="1:8" x14ac:dyDescent="0.25">
      <c r="A36" s="17"/>
      <c r="B36" s="17"/>
      <c r="C36" s="17"/>
      <c r="D36" s="19"/>
      <c r="E36" s="9"/>
      <c r="F36" s="8"/>
      <c r="G36" s="20">
        <f>IF(A36="","",SUMIF($A$20:$A$27,A36,$D$20:$D$27)*N(D36)*N(E36))</f>
      </c>
      <c r="H36" s="21">
        <f>IF(A36="","",SUMIF($A$20:$A$27,A36,$D$20:$D$27)*N(F36)*N(E36))</f>
      </c>
    </row>
    <row r="37" ht="30" customHeight="1" spans="1:8" x14ac:dyDescent="0.25">
      <c r="A37" s="17"/>
      <c r="B37" s="17"/>
      <c r="C37" s="17"/>
      <c r="D37" s="19"/>
      <c r="E37" s="9"/>
      <c r="F37" s="8"/>
      <c r="G37" s="20">
        <f>IF(A37="","",SUMIF($A$20:$A$27,A37,$D$20:$D$27)*N(D37)*N(E37))</f>
      </c>
      <c r="H37" s="21">
        <f>IF(A37="","",SUMIF($A$20:$A$27,A37,$D$20:$D$27)*N(F37)*N(E37))</f>
      </c>
    </row>
    <row r="38" ht="30" customHeight="1" spans="1:8" x14ac:dyDescent="0.25">
      <c r="A38" s="17"/>
      <c r="B38" s="17"/>
      <c r="C38" s="17"/>
      <c r="D38" s="19"/>
      <c r="E38" s="9"/>
      <c r="F38" s="8"/>
      <c r="G38" s="20">
        <f>IF(A38="","",SUMIF($A$20:$A$27,A38,$D$20:$D$27)*N(D38)*N(E38))</f>
      </c>
      <c r="H38" s="21">
        <f>IF(A38="","",SUMIF($A$20:$A$27,A38,$D$20:$D$27)*N(F38)*N(E38))</f>
      </c>
    </row>
    <row r="39" ht="30" customHeight="1" spans="1:8" x14ac:dyDescent="0.25">
      <c r="A39" s="17"/>
      <c r="B39" s="17"/>
      <c r="C39" s="17"/>
      <c r="D39" s="19"/>
      <c r="E39" s="9"/>
      <c r="F39" s="8"/>
      <c r="G39" s="20">
        <f>IF(A39="","",SUMIF($A$20:$A$27,A39,$D$20:$D$27)*N(D39)*N(E39))</f>
      </c>
      <c r="H39" s="21">
        <f>IF(A39="","",SUMIF($A$20:$A$27,A39,$D$20:$D$27)*N(F39)*N(E39))</f>
      </c>
    </row>
    <row r="40" ht="30" customHeight="1" spans="1:8" x14ac:dyDescent="0.25">
      <c r="A40" s="17"/>
      <c r="B40" s="17"/>
      <c r="C40" s="17"/>
      <c r="D40" s="19"/>
      <c r="E40" s="9"/>
      <c r="F40" s="8"/>
      <c r="G40" s="20">
        <f>IF(A40="","",SUMIF($A$20:$A$27,A40,$D$20:$D$27)*N(D40)*N(E40))</f>
      </c>
      <c r="H40" s="21">
        <f>IF(A40="","",SUMIF($A$20:$A$27,A40,$D$20:$D$27)*N(F40)*N(E40))</f>
      </c>
    </row>
    <row r="41" ht="30" customHeight="1" spans="1:8" x14ac:dyDescent="0.25">
      <c r="A41" s="17"/>
      <c r="B41" s="17"/>
      <c r="C41" s="17"/>
      <c r="D41" s="19"/>
      <c r="E41" s="9"/>
      <c r="F41" s="8"/>
      <c r="G41" s="20">
        <f>IF(A41="","",SUMIF($A$20:$A$27,A41,$D$20:$D$27)*N(D41)*N(E41))</f>
      </c>
      <c r="H41" s="21">
        <f>IF(A41="","",SUMIF($A$20:$A$27,A41,$D$20:$D$27)*N(F41)*N(E41))</f>
      </c>
    </row>
    <row r="42" ht="30" customHeight="1" spans="1:8" x14ac:dyDescent="0.25">
      <c r="A42" s="17"/>
      <c r="B42" s="17"/>
      <c r="C42" s="17"/>
      <c r="D42" s="19"/>
      <c r="E42" s="9"/>
      <c r="F42" s="8"/>
      <c r="G42" s="20">
        <f>IF(A42="","",SUMIF($A$20:$A$27,A42,$D$20:$D$27)*N(D42)*N(E42))</f>
      </c>
      <c r="H42" s="21">
        <f>IF(A42="","",SUMIF($A$20:$A$27,A42,$D$20:$D$27)*N(F42)*N(E42))</f>
      </c>
    </row>
    <row r="43" ht="30" customHeight="1" spans="1:8" x14ac:dyDescent="0.25">
      <c r="A43" s="17"/>
      <c r="B43" s="17"/>
      <c r="C43" s="17"/>
      <c r="D43" s="19"/>
      <c r="E43" s="9"/>
      <c r="F43" s="8"/>
      <c r="G43" s="20">
        <f>IF(A43="","",SUMIF($A$20:$A$27,A43,$D$20:$D$27)*N(D43)*N(E43))</f>
      </c>
      <c r="H43" s="21">
        <f>IF(A43="","",SUMIF($A$20:$A$27,A43,$D$20:$D$27)*N(F43)*N(E43))</f>
      </c>
    </row>
    <row r="44" ht="30" customHeight="1" spans="1:8" x14ac:dyDescent="0.25">
      <c r="A44" s="17"/>
      <c r="B44" s="17"/>
      <c r="C44" s="17"/>
      <c r="D44" s="19"/>
      <c r="E44" s="9"/>
      <c r="F44" s="8"/>
      <c r="G44" s="20">
        <f>IF(A44="","",SUMIF($A$20:$A$27,A44,$D$20:$D$27)*N(D44)*N(E44))</f>
      </c>
      <c r="H44" s="21">
        <f>IF(A44="","",SUMIF($A$20:$A$27,A44,$D$20:$D$27)*N(F44)*N(E44))</f>
      </c>
    </row>
    <row r="45" ht="30" customHeight="1" spans="1:8" x14ac:dyDescent="0.25">
      <c r="A45" s="17"/>
      <c r="B45" s="17"/>
      <c r="C45" s="17"/>
      <c r="D45" s="19"/>
      <c r="E45" s="9"/>
      <c r="F45" s="8"/>
      <c r="G45" s="20">
        <f>IF(A45="","",SUMIF($A$20:$A$27,A45,$D$20:$D$27)*N(D45)*N(E45))</f>
      </c>
      <c r="H45" s="21">
        <f>IF(A45="","",SUMIF($A$20:$A$27,A45,$D$20:$D$27)*N(F45)*N(E45))</f>
      </c>
    </row>
    <row r="46" ht="30" customHeight="1" spans="1:8" x14ac:dyDescent="0.25">
      <c r="A46" s="17"/>
      <c r="B46" s="17"/>
      <c r="C46" s="17"/>
      <c r="D46" s="19"/>
      <c r="E46" s="9"/>
      <c r="F46" s="8"/>
      <c r="G46" s="20">
        <f>IF(A46="","",SUMIF($A$20:$A$27,A46,$D$20:$D$27)*N(D46)*N(E46))</f>
      </c>
      <c r="H46" s="21">
        <f>IF(A46="","",SUMIF($A$20:$A$27,A46,$D$20:$D$27)*N(F46)*N(E46))</f>
      </c>
    </row>
    <row r="47" ht="30" customHeight="1" spans="1:8" x14ac:dyDescent="0.25">
      <c r="A47" s="17"/>
      <c r="B47" s="17"/>
      <c r="C47" s="17"/>
      <c r="D47" s="19"/>
      <c r="E47" s="9"/>
      <c r="F47" s="8"/>
      <c r="G47" s="20">
        <f>IF(A47="","",SUMIF($A$20:$A$27,A47,$D$20:$D$27)*N(D47)*N(E47))</f>
      </c>
      <c r="H47" s="21">
        <f>IF(A47="","",SUMIF($A$20:$A$27,A47,$D$20:$D$27)*N(F47)*N(E47))</f>
      </c>
    </row>
    <row r="48" ht="30" customHeight="1" spans="1:8" x14ac:dyDescent="0.25">
      <c r="A48" s="17"/>
      <c r="B48" s="17"/>
      <c r="C48" s="17"/>
      <c r="D48" s="19"/>
      <c r="E48" s="9"/>
      <c r="F48" s="8"/>
      <c r="G48" s="20">
        <f>IF(A48="","",SUMIF($A$20:$A$27,A48,$D$20:$D$27)*N(D48)*N(E48))</f>
      </c>
      <c r="H48" s="21">
        <f>IF(A48="","",SUMIF($A$20:$A$27,A48,$D$20:$D$27)*N(F48)*N(E48))</f>
      </c>
    </row>
    <row r="49" ht="30" customHeight="1" spans="1:8" x14ac:dyDescent="0.25">
      <c r="A49" s="17"/>
      <c r="B49" s="17"/>
      <c r="C49" s="17"/>
      <c r="D49" s="19"/>
      <c r="E49" s="9"/>
      <c r="F49" s="8"/>
      <c r="G49" s="20">
        <f>IF(A49="","",SUMIF($A$20:$A$27,A49,$D$20:$D$27)*N(D49)*N(E49))</f>
      </c>
      <c r="H49" s="21">
        <f>IF(A49="","",SUMIF($A$20:$A$27,A49,$D$20:$D$27)*N(F49)*N(E49))</f>
      </c>
    </row>
    <row r="50" ht="20" customHeight="1" spans="1:8" x14ac:dyDescent="0.25">
      <c r="A50" s="7" t="s">
        <v>46</v>
      </c>
      <c r="B50" s="7"/>
      <c r="C50" s="7"/>
      <c r="D50" s="7"/>
      <c r="E50" s="7"/>
      <c r="F50" s="7"/>
      <c r="G50" s="7"/>
      <c r="H50" s="20">
        <f>SUM(G34:G49)</f>
      </c>
    </row>
    <row r="51" ht="20" customHeight="1" spans="1:8" x14ac:dyDescent="0.25">
      <c r="A51" s="7" t="s">
        <v>47</v>
      </c>
      <c r="B51" s="7"/>
      <c r="C51" s="7"/>
      <c r="D51" s="7"/>
      <c r="E51" s="7"/>
      <c r="F51" s="7"/>
      <c r="G51" s="7"/>
      <c r="H51" s="21">
        <f>H50*H13</f>
      </c>
    </row>
    <row r="52" ht="20" customHeight="1" spans="1:8" x14ac:dyDescent="0.25">
      <c r="A52" s="7" t="s">
        <v>45</v>
      </c>
      <c r="B52" s="7"/>
      <c r="C52" s="7"/>
      <c r="D52" s="7"/>
      <c r="E52" s="7"/>
      <c r="F52" s="7"/>
      <c r="G52" s="7"/>
      <c r="H52" s="21">
        <f>SUM(H34:H49)</f>
      </c>
    </row>
    <row r="54" ht="22.200000000000003" customHeight="1" spans="1:8" x14ac:dyDescent="0.25">
      <c r="A54" s="6" t="s">
        <v>48</v>
      </c>
      <c r="B54" s="6"/>
      <c r="C54" s="6"/>
      <c r="D54" s="6"/>
      <c r="E54" s="6"/>
      <c r="F54" s="6"/>
      <c r="G54" s="6"/>
      <c r="H54" s="6"/>
    </row>
    <row r="55" ht="20" customHeight="1" spans="1:8" x14ac:dyDescent="0.25">
      <c r="A55" s="7" t="s">
        <v>49</v>
      </c>
      <c r="B55" s="7"/>
      <c r="C55" s="7"/>
      <c r="D55" s="7"/>
      <c r="E55" s="7"/>
      <c r="F55" s="7"/>
      <c r="G55" s="7"/>
      <c r="H55" s="9">
        <v>12</v>
      </c>
    </row>
    <row r="56" ht="20" customHeight="1" spans="1:8" x14ac:dyDescent="0.25">
      <c r="A56" s="7" t="s">
        <v>50</v>
      </c>
      <c r="B56" s="7"/>
      <c r="C56" s="7"/>
      <c r="D56" s="7"/>
      <c r="E56" s="7"/>
      <c r="F56" s="7"/>
      <c r="G56" s="7"/>
      <c r="H56" s="9"/>
    </row>
    <row r="57" ht="20" customHeight="1" spans="1:8" x14ac:dyDescent="0.25">
      <c r="A57" s="7" t="s">
        <v>51</v>
      </c>
      <c r="B57" s="7"/>
      <c r="C57" s="7"/>
      <c r="D57" s="7"/>
      <c r="E57" s="7"/>
      <c r="F57" s="7"/>
      <c r="G57" s="7"/>
      <c r="H57" s="8"/>
    </row>
    <row r="58" ht="20" customHeight="1" spans="1:8" x14ac:dyDescent="0.25">
      <c r="A58" s="7" t="s">
        <v>52</v>
      </c>
      <c r="B58" s="7"/>
      <c r="C58" s="7"/>
      <c r="D58" s="7"/>
      <c r="E58" s="7"/>
      <c r="F58" s="7"/>
      <c r="G58" s="7"/>
      <c r="H58" s="21">
        <f>N(H55)*N(H56)*N(H57)</f>
      </c>
    </row>
    <row r="59" ht="20" customHeight="1" spans="1:8" x14ac:dyDescent="0.25">
      <c r="A59" s="7" t="s">
        <v>53</v>
      </c>
      <c r="B59" s="7"/>
      <c r="C59" s="7"/>
      <c r="D59" s="7"/>
      <c r="E59" s="7"/>
      <c r="F59" s="7"/>
      <c r="G59" s="7"/>
      <c r="H59" s="17" t="s">
        <v>54</v>
      </c>
    </row>
    <row r="60" ht="20" customHeight="1" spans="1:8" x14ac:dyDescent="0.25">
      <c r="A60" s="7" t="s">
        <v>55</v>
      </c>
      <c r="B60" s="7"/>
      <c r="C60" s="7"/>
      <c r="D60" s="7"/>
      <c r="E60" s="7"/>
      <c r="F60" s="7"/>
      <c r="G60" s="7"/>
      <c r="H60" s="9"/>
    </row>
    <row r="61" ht="20" customHeight="1" spans="1:8" x14ac:dyDescent="0.25">
      <c r="A61" s="7" t="s">
        <v>56</v>
      </c>
      <c r="B61" s="7"/>
      <c r="C61" s="7"/>
      <c r="D61" s="7"/>
      <c r="E61" s="7"/>
      <c r="F61" s="7"/>
      <c r="G61" s="7"/>
      <c r="H61" s="19"/>
    </row>
    <row r="62" ht="20" customHeight="1" spans="1:8" x14ac:dyDescent="0.25">
      <c r="A62" s="7" t="s">
        <v>57</v>
      </c>
      <c r="B62" s="7"/>
      <c r="C62" s="7"/>
      <c r="D62" s="7"/>
      <c r="E62" s="7"/>
      <c r="F62" s="7"/>
      <c r="G62" s="7"/>
      <c r="H62" s="21">
        <f>IF(H59="Sim",N(H60)*(N(H61)*H13+N(H56)*N(H57)),0)</f>
      </c>
    </row>
    <row r="63" ht="20" customHeight="1" spans="1:8" x14ac:dyDescent="0.25">
      <c r="A63" s="7" t="s">
        <v>58</v>
      </c>
      <c r="B63" s="7"/>
      <c r="C63" s="7"/>
      <c r="D63" s="7"/>
      <c r="E63" s="7"/>
      <c r="F63" s="7"/>
      <c r="G63" s="7"/>
      <c r="H63" s="17" t="s">
        <v>59</v>
      </c>
    </row>
    <row r="64" ht="20" customHeight="1" spans="1:8" x14ac:dyDescent="0.25">
      <c r="A64" s="7" t="s">
        <v>60</v>
      </c>
      <c r="B64" s="7"/>
      <c r="C64" s="7"/>
      <c r="D64" s="7"/>
      <c r="E64" s="7"/>
      <c r="F64" s="7"/>
      <c r="G64" s="7"/>
      <c r="H64" s="19"/>
    </row>
    <row r="65" ht="20" customHeight="1" spans="1:8" x14ac:dyDescent="0.25">
      <c r="A65" s="7" t="s">
        <v>61</v>
      </c>
      <c r="B65" s="7"/>
      <c r="C65" s="7"/>
      <c r="D65" s="7"/>
      <c r="E65" s="7"/>
      <c r="F65" s="7"/>
      <c r="G65" s="7"/>
      <c r="H65" s="8"/>
    </row>
    <row r="66" ht="20" customHeight="1" spans="1:8" x14ac:dyDescent="0.25">
      <c r="A66" s="7" t="s">
        <v>62</v>
      </c>
      <c r="B66" s="7"/>
      <c r="C66" s="7"/>
      <c r="D66" s="7"/>
      <c r="E66" s="7"/>
      <c r="F66" s="7"/>
      <c r="G66" s="7"/>
      <c r="H66" s="8"/>
    </row>
    <row r="67" ht="20" customHeight="1" spans="1:8" x14ac:dyDescent="0.25">
      <c r="A67" s="7" t="s">
        <v>63</v>
      </c>
      <c r="B67" s="7"/>
      <c r="C67" s="7"/>
      <c r="D67" s="7"/>
      <c r="E67" s="7"/>
      <c r="F67" s="7"/>
      <c r="G67" s="7"/>
      <c r="H67" s="21">
        <f>IF(H63="Da empresa",N(H64)*N(H65),N(H66))</f>
      </c>
    </row>
    <row r="68" ht="20" customHeight="1" spans="1:8" x14ac:dyDescent="0.25">
      <c r="A68" s="7" t="s">
        <v>64</v>
      </c>
      <c r="B68" s="7"/>
      <c r="C68" s="7"/>
      <c r="D68" s="7"/>
      <c r="E68" s="7"/>
      <c r="F68" s="7"/>
      <c r="G68" s="7"/>
      <c r="H68" s="17" t="s">
        <v>65</v>
      </c>
    </row>
    <row r="69" ht="20" customHeight="1" spans="1:8" x14ac:dyDescent="0.25">
      <c r="A69" s="7" t="s">
        <v>66</v>
      </c>
      <c r="B69" s="7"/>
      <c r="C69" s="7"/>
      <c r="D69" s="7"/>
      <c r="E69" s="7"/>
      <c r="F69" s="7"/>
      <c r="G69" s="7"/>
      <c r="H69" s="8">
        <v>108.39</v>
      </c>
    </row>
    <row r="70" ht="20" customHeight="1" spans="1:8" x14ac:dyDescent="0.25">
      <c r="A70" s="7" t="s">
        <v>67</v>
      </c>
      <c r="B70" s="7"/>
      <c r="C70" s="7"/>
      <c r="D70" s="7"/>
      <c r="E70" s="7"/>
      <c r="F70" s="7"/>
      <c r="G70" s="7"/>
      <c r="H70" s="8">
        <v>285.59</v>
      </c>
    </row>
    <row r="71" ht="20" customHeight="1" spans="1:8" x14ac:dyDescent="0.25">
      <c r="A71" s="7" t="s">
        <v>68</v>
      </c>
      <c r="B71" s="7"/>
      <c r="C71" s="7"/>
      <c r="D71" s="7"/>
      <c r="E71" s="7"/>
      <c r="F71" s="7"/>
      <c r="G71" s="7"/>
      <c r="H71" s="8">
        <v>68.17</v>
      </c>
    </row>
    <row r="72" ht="20" customHeight="1" spans="1:8" x14ac:dyDescent="0.25">
      <c r="A72" s="7" t="s">
        <v>69</v>
      </c>
      <c r="B72" s="7"/>
      <c r="C72" s="7"/>
      <c r="D72" s="7"/>
      <c r="E72" s="7"/>
      <c r="F72" s="7"/>
      <c r="G72" s="7"/>
      <c r="H72" s="21">
        <f>IF(H68="TRT",N(H71),IF(((H51+H52+H58+H62+H67)+N(H69))/H16&lt;=15000,N(H69),N(H70)))</f>
      </c>
    </row>
    <row r="74" ht="22.200000000000003" customHeight="1" spans="1:8" x14ac:dyDescent="0.25">
      <c r="A74" s="6" t="s">
        <v>70</v>
      </c>
      <c r="B74" s="6"/>
      <c r="C74" s="6"/>
      <c r="D74" s="6"/>
      <c r="E74" s="6"/>
      <c r="F74" s="6"/>
      <c r="G74" s="6"/>
      <c r="H74" s="6"/>
    </row>
    <row r="75" ht="20" customHeight="1" spans="1:8" x14ac:dyDescent="0.25">
      <c r="A75" s="7" t="s">
        <v>71</v>
      </c>
      <c r="B75" s="7"/>
      <c r="C75" s="7"/>
      <c r="D75" s="7"/>
      <c r="E75" s="7"/>
      <c r="F75" s="7"/>
      <c r="G75" s="7"/>
      <c r="H75" s="21">
        <f>(H51+H52+H58+H62+H67)+H72</f>
      </c>
    </row>
    <row r="76" ht="20" customHeight="1" spans="1:8" x14ac:dyDescent="0.25">
      <c r="A76" s="12" t="s">
        <v>72</v>
      </c>
      <c r="B76" s="12"/>
      <c r="C76" s="12"/>
      <c r="D76" s="12"/>
      <c r="E76" s="12"/>
      <c r="F76" s="12"/>
      <c r="G76" s="12"/>
      <c r="H76" s="13">
        <f>IFERROR(H75/H16,0)</f>
      </c>
    </row>
    <row r="77" ht="20" customHeight="1" spans="1:8" x14ac:dyDescent="0.25">
      <c r="A77" s="12" t="s">
        <v>73</v>
      </c>
      <c r="B77" s="12"/>
      <c r="C77" s="12"/>
      <c r="D77" s="12"/>
      <c r="E77" s="12"/>
      <c r="F77" s="12"/>
      <c r="G77" s="12"/>
      <c r="H77" s="13">
        <f>H76/12</f>
      </c>
    </row>
    <row r="78" ht="20" customHeight="1" spans="1:8" x14ac:dyDescent="0.25">
      <c r="A78" s="12" t="s">
        <v>74</v>
      </c>
      <c r="B78" s="12"/>
      <c r="C78" s="12"/>
      <c r="D78" s="12"/>
      <c r="E78" s="12"/>
      <c r="F78" s="12"/>
      <c r="G78" s="12"/>
      <c r="H78" s="13">
        <f>IFERROR(H77/H28,0)</f>
      </c>
    </row>
    <row r="79" ht="20" customHeight="1" spans="1:8" x14ac:dyDescent="0.25">
      <c r="A79" s="7" t="s">
        <v>75</v>
      </c>
      <c r="B79" s="7"/>
      <c r="C79" s="7"/>
      <c r="D79" s="7"/>
      <c r="E79" s="7"/>
      <c r="F79" s="7"/>
      <c r="G79" s="7"/>
      <c r="H79" s="21">
        <f>H76*N(H14)</f>
      </c>
    </row>
    <row r="80" ht="20" customHeight="1" spans="1:8" x14ac:dyDescent="0.25">
      <c r="A80" s="7" t="s">
        <v>76</v>
      </c>
      <c r="B80" s="7"/>
      <c r="C80" s="7"/>
      <c r="D80" s="7"/>
      <c r="E80" s="7"/>
      <c r="F80" s="7"/>
      <c r="G80" s="7"/>
      <c r="H80" s="21">
        <f>H76*N(H15)</f>
      </c>
    </row>
    <row r="82" ht="46.5" customHeight="1" spans="1:8" x14ac:dyDescent="0.25">
      <c r="A82" s="2" t="s">
        <v>17</v>
      </c>
      <c r="B82" s="2"/>
      <c r="C82" s="2"/>
      <c r="D82" s="2"/>
      <c r="E82" s="2"/>
      <c r="F82" s="2"/>
      <c r="G82" s="2"/>
      <c r="H82" s="2"/>
    </row>
  </sheetData>
  <mergeCells count="93">
    <mergeCell ref="A2:H2"/>
    <mergeCell ref="A3:H3"/>
    <mergeCell ref="A5:H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8:H18"/>
    <mergeCell ref="A19:C19"/>
    <mergeCell ref="D19:E19"/>
    <mergeCell ref="F19:G19"/>
    <mergeCell ref="A20:C20"/>
    <mergeCell ref="D20:E20"/>
    <mergeCell ref="F20:G20"/>
    <mergeCell ref="A21:C21"/>
    <mergeCell ref="D21:E21"/>
    <mergeCell ref="F21:G21"/>
    <mergeCell ref="A22:C22"/>
    <mergeCell ref="D22:E22"/>
    <mergeCell ref="F22:G22"/>
    <mergeCell ref="A23:C23"/>
    <mergeCell ref="D23:E23"/>
    <mergeCell ref="F23:G23"/>
    <mergeCell ref="A24:C24"/>
    <mergeCell ref="D24:E24"/>
    <mergeCell ref="F24:G24"/>
    <mergeCell ref="A25:C25"/>
    <mergeCell ref="D25:E25"/>
    <mergeCell ref="F25:G25"/>
    <mergeCell ref="A26:C26"/>
    <mergeCell ref="D26:E26"/>
    <mergeCell ref="F26:G26"/>
    <mergeCell ref="A27:C27"/>
    <mergeCell ref="D27:E27"/>
    <mergeCell ref="F27:G27"/>
    <mergeCell ref="A28:G28"/>
    <mergeCell ref="A29:G29"/>
    <mergeCell ref="A30:H30"/>
    <mergeCell ref="A32:H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0:G50"/>
    <mergeCell ref="A51:G51"/>
    <mergeCell ref="A52:G52"/>
    <mergeCell ref="A54:H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70:G70"/>
    <mergeCell ref="A71:G71"/>
    <mergeCell ref="A72:G72"/>
    <mergeCell ref="A74:H74"/>
    <mergeCell ref="A75:G75"/>
    <mergeCell ref="A76:G76"/>
    <mergeCell ref="A77:G77"/>
    <mergeCell ref="A78:G78"/>
    <mergeCell ref="A79:G79"/>
    <mergeCell ref="A80:G80"/>
    <mergeCell ref="A82:H82"/>
  </mergeCells>
  <dataValidations count="4">
    <dataValidation type="list" allowBlank="1" showErrorMessage="1" sqref="A34:A49">
      <formula1>$A$20:$A$27</formula1>
    </dataValidation>
    <dataValidation type="list" allowBlank="1" showErrorMessage="1" sqref="H59">
      <formula1>"Sim,Não"</formula1>
    </dataValidation>
    <dataValidation type="list" allowBlank="1" showErrorMessage="1" sqref="H63">
      <formula1>"Da empresa,Terceirizado"</formula1>
    </dataValidation>
    <dataValidation type="list" allowBlank="1" showErrorMessage="1" sqref="H68">
      <formula1>"ART,TRT"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H82"/>
  <sheetViews>
    <sheetView workbookViewId="0" showGridLines="0"/>
  </sheetViews>
  <sheetFormatPr defaultRowHeight="15" outlineLevelRow="0" outlineLevelCol="0" x14ac:dyDescent="55"/>
  <cols>
    <col min="1" max="1" width="26" customWidth="1"/>
    <col min="2" max="3" width="15" customWidth="1"/>
    <col min="4" max="4" width="12" customWidth="1"/>
    <col min="5" max="5" width="11" customWidth="1"/>
    <col min="6" max="6" width="13" customWidth="1"/>
    <col min="7" max="7" width="12" customWidth="1"/>
    <col min="8" max="8" width="15" customWidth="1"/>
  </cols>
  <sheetData>
    <row r="1" ht="34" customHeight="1" x14ac:dyDescent="0.25"/>
    <row r="2" ht="26.25" customHeight="1" spans="1:8" x14ac:dyDescent="0.25">
      <c r="A2" s="1" t="s">
        <v>77</v>
      </c>
      <c r="B2" s="1"/>
      <c r="C2" s="1"/>
      <c r="D2" s="1"/>
      <c r="E2" s="1"/>
      <c r="F2" s="1"/>
      <c r="G2" s="1"/>
      <c r="H2" s="1"/>
    </row>
    <row r="3" ht="20" customHeight="1" spans="1:8" x14ac:dyDescent="0.25">
      <c r="A3" s="2" t="s">
        <v>78</v>
      </c>
      <c r="B3" s="2"/>
      <c r="C3" s="2"/>
      <c r="D3" s="2"/>
      <c r="E3" s="2"/>
      <c r="F3" s="2"/>
      <c r="G3" s="2"/>
      <c r="H3" s="2"/>
    </row>
    <row r="5" ht="22.200000000000003" customHeight="1" spans="1:8" x14ac:dyDescent="0.25">
      <c r="A5" s="6" t="s">
        <v>21</v>
      </c>
      <c r="B5" s="6"/>
      <c r="C5" s="6"/>
      <c r="D5" s="6"/>
      <c r="E5" s="6"/>
      <c r="F5" s="6"/>
      <c r="G5" s="6"/>
      <c r="H5" s="6"/>
    </row>
    <row r="6" ht="20" customHeight="1" spans="1:8" x14ac:dyDescent="0.25">
      <c r="A6" s="7" t="s">
        <v>22</v>
      </c>
      <c r="B6" s="7"/>
      <c r="C6" s="7"/>
      <c r="D6" s="7"/>
      <c r="E6" s="7"/>
      <c r="F6" s="7"/>
      <c r="G6" s="7"/>
      <c r="H6" s="8">
        <v>15000</v>
      </c>
    </row>
    <row r="7" ht="20" customHeight="1" spans="1:8" x14ac:dyDescent="0.25">
      <c r="A7" s="7" t="s">
        <v>23</v>
      </c>
      <c r="B7" s="7"/>
      <c r="C7" s="7"/>
      <c r="D7" s="7"/>
      <c r="E7" s="7"/>
      <c r="F7" s="7"/>
      <c r="G7" s="7"/>
      <c r="H7" s="8">
        <v>9000</v>
      </c>
    </row>
    <row r="8" ht="20" customHeight="1" spans="1:8" x14ac:dyDescent="0.25">
      <c r="A8" s="7" t="s">
        <v>24</v>
      </c>
      <c r="B8" s="7"/>
      <c r="C8" s="7"/>
      <c r="D8" s="7"/>
      <c r="E8" s="7"/>
      <c r="F8" s="7"/>
      <c r="G8" s="7"/>
      <c r="H8" s="8">
        <v>7000</v>
      </c>
    </row>
    <row r="9" ht="20" customHeight="1" spans="1:8" x14ac:dyDescent="0.25">
      <c r="A9" s="7" t="s">
        <v>25</v>
      </c>
      <c r="B9" s="7"/>
      <c r="C9" s="7"/>
      <c r="D9" s="7"/>
      <c r="E9" s="7"/>
      <c r="F9" s="7"/>
      <c r="G9" s="7"/>
      <c r="H9" s="9">
        <v>3</v>
      </c>
    </row>
    <row r="10" ht="20" customHeight="1" spans="1:8" x14ac:dyDescent="0.25">
      <c r="A10" s="7" t="s">
        <v>26</v>
      </c>
      <c r="B10" s="7"/>
      <c r="C10" s="7"/>
      <c r="D10" s="7"/>
      <c r="E10" s="7"/>
      <c r="F10" s="7"/>
      <c r="G10" s="7"/>
      <c r="H10" s="9">
        <v>21</v>
      </c>
    </row>
    <row r="11" ht="20" customHeight="1" spans="1:8" x14ac:dyDescent="0.25">
      <c r="A11" s="7" t="s">
        <v>27</v>
      </c>
      <c r="B11" s="7"/>
      <c r="C11" s="7"/>
      <c r="D11" s="7"/>
      <c r="E11" s="7"/>
      <c r="F11" s="7"/>
      <c r="G11" s="7"/>
      <c r="H11" s="10">
        <v>6</v>
      </c>
    </row>
    <row r="12" ht="20" customHeight="1" spans="1:8" x14ac:dyDescent="0.25">
      <c r="A12" s="7" t="s">
        <v>28</v>
      </c>
      <c r="B12" s="7"/>
      <c r="C12" s="7"/>
      <c r="D12" s="7"/>
      <c r="E12" s="7"/>
      <c r="F12" s="7"/>
      <c r="G12" s="7"/>
      <c r="H12" s="11">
        <f>H9*H10*H11</f>
        <v>378</v>
      </c>
    </row>
    <row r="13" ht="20" customHeight="1" spans="1:8" x14ac:dyDescent="0.25">
      <c r="A13" s="12" t="s">
        <v>29</v>
      </c>
      <c r="B13" s="12"/>
      <c r="C13" s="12"/>
      <c r="D13" s="12"/>
      <c r="E13" s="12"/>
      <c r="F13" s="12"/>
      <c r="G13" s="12"/>
      <c r="H13" s="13">
        <f>IFERROR((H6+H7+H8)/H12,0)</f>
        <v>82.01058201058201</v>
      </c>
    </row>
    <row r="14" ht="20" customHeight="1" spans="1:8" x14ac:dyDescent="0.25">
      <c r="A14" s="7" t="s">
        <v>30</v>
      </c>
      <c r="B14" s="7"/>
      <c r="C14" s="7"/>
      <c r="D14" s="7"/>
      <c r="E14" s="7"/>
      <c r="F14" s="7"/>
      <c r="G14" s="7"/>
      <c r="H14" s="14">
        <v>0.06</v>
      </c>
    </row>
    <row r="15" ht="20" customHeight="1" spans="1:8" x14ac:dyDescent="0.25">
      <c r="A15" s="7" t="s">
        <v>31</v>
      </c>
      <c r="B15" s="7"/>
      <c r="C15" s="7"/>
      <c r="D15" s="7"/>
      <c r="E15" s="7"/>
      <c r="F15" s="7"/>
      <c r="G15" s="7"/>
      <c r="H15" s="14">
        <v>0.2</v>
      </c>
    </row>
    <row r="16" ht="20" customHeight="1" spans="1:8" x14ac:dyDescent="0.25">
      <c r="A16" s="7" t="s">
        <v>32</v>
      </c>
      <c r="B16" s="7"/>
      <c r="C16" s="7"/>
      <c r="D16" s="7"/>
      <c r="E16" s="7"/>
      <c r="F16" s="7"/>
      <c r="G16" s="7"/>
      <c r="H16" s="15">
        <f>1-H14-H15</f>
        <v>0.74</v>
      </c>
    </row>
    <row r="18" ht="22.200000000000003" customHeight="1" spans="1:8" x14ac:dyDescent="0.25">
      <c r="A18" s="6" t="s">
        <v>33</v>
      </c>
      <c r="B18" s="6"/>
      <c r="C18" s="6"/>
      <c r="D18" s="6"/>
      <c r="E18" s="6"/>
      <c r="F18" s="6"/>
      <c r="G18" s="6"/>
      <c r="H18" s="6"/>
    </row>
    <row r="19" ht="30" customHeight="1" spans="1:8" x14ac:dyDescent="0.25">
      <c r="A19" s="16" t="s">
        <v>34</v>
      </c>
      <c r="B19" s="16"/>
      <c r="C19" s="16"/>
      <c r="D19" s="16" t="s">
        <v>35</v>
      </c>
      <c r="E19" s="16"/>
      <c r="F19" s="16" t="s">
        <v>36</v>
      </c>
      <c r="G19" s="16"/>
      <c r="H19" s="16" t="s">
        <v>37</v>
      </c>
    </row>
    <row r="20" ht="22" customHeight="1" spans="1:8" x14ac:dyDescent="0.25">
      <c r="A20" s="17" t="s">
        <v>79</v>
      </c>
      <c r="B20" s="17"/>
      <c r="C20" s="17"/>
      <c r="D20" s="9">
        <v>16</v>
      </c>
      <c r="E20" s="9"/>
      <c r="F20" s="9">
        <v>12000</v>
      </c>
      <c r="G20" s="9"/>
      <c r="H20" s="11">
        <f>IF(OR(D20="",F20=""),"",D20*F20)</f>
        <v>192000</v>
      </c>
    </row>
    <row r="21" ht="22" customHeight="1" spans="1:8" x14ac:dyDescent="0.25">
      <c r="A21" s="17" t="s">
        <v>80</v>
      </c>
      <c r="B21" s="17"/>
      <c r="C21" s="17"/>
      <c r="D21" s="9">
        <v>6</v>
      </c>
      <c r="E21" s="9"/>
      <c r="F21" s="9">
        <v>18000</v>
      </c>
      <c r="G21" s="9"/>
      <c r="H21" s="11">
        <f>IF(OR(D21="",F21=""),"",D21*F21)</f>
        <v>108000</v>
      </c>
    </row>
    <row r="22" ht="22" customHeight="1" spans="1:8" x14ac:dyDescent="0.25">
      <c r="A22" s="17" t="s">
        <v>81</v>
      </c>
      <c r="B22" s="17"/>
      <c r="C22" s="17"/>
      <c r="D22" s="9">
        <v>3</v>
      </c>
      <c r="E22" s="9"/>
      <c r="F22" s="9">
        <v>36000</v>
      </c>
      <c r="G22" s="9"/>
      <c r="H22" s="11">
        <f>IF(OR(D22="",F22=""),"",D22*F22)</f>
        <v>108000</v>
      </c>
    </row>
    <row r="23" ht="22" customHeight="1" spans="1:8" x14ac:dyDescent="0.25">
      <c r="A23" s="17"/>
      <c r="B23" s="17"/>
      <c r="C23" s="17"/>
      <c r="D23" s="9"/>
      <c r="E23" s="9"/>
      <c r="F23" s="9"/>
      <c r="G23" s="9"/>
      <c r="H23" s="11">
        <f>IF(OR(D23="",F23=""),"",D23*F23)</f>
      </c>
    </row>
    <row r="24" ht="22" customHeight="1" spans="1:8" x14ac:dyDescent="0.25">
      <c r="A24" s="17"/>
      <c r="B24" s="17"/>
      <c r="C24" s="17"/>
      <c r="D24" s="9"/>
      <c r="E24" s="9"/>
      <c r="F24" s="9"/>
      <c r="G24" s="9"/>
      <c r="H24" s="11">
        <f>IF(OR(D24="",F24=""),"",D24*F24)</f>
      </c>
    </row>
    <row r="25" ht="22" customHeight="1" spans="1:8" x14ac:dyDescent="0.25">
      <c r="A25" s="17"/>
      <c r="B25" s="17"/>
      <c r="C25" s="17"/>
      <c r="D25" s="9"/>
      <c r="E25" s="9"/>
      <c r="F25" s="9"/>
      <c r="G25" s="9"/>
      <c r="H25" s="11">
        <f>IF(OR(D25="",F25=""),"",D25*F25)</f>
      </c>
    </row>
    <row r="26" ht="22" customHeight="1" spans="1:8" x14ac:dyDescent="0.25">
      <c r="A26" s="17"/>
      <c r="B26" s="17"/>
      <c r="C26" s="17"/>
      <c r="D26" s="9"/>
      <c r="E26" s="9"/>
      <c r="F26" s="9"/>
      <c r="G26" s="9"/>
      <c r="H26" s="11">
        <f>IF(OR(D26="",F26=""),"",D26*F26)</f>
      </c>
    </row>
    <row r="27" ht="22" customHeight="1" spans="1:8" x14ac:dyDescent="0.25">
      <c r="A27" s="17"/>
      <c r="B27" s="17"/>
      <c r="C27" s="17"/>
      <c r="D27" s="9"/>
      <c r="E27" s="9"/>
      <c r="F27" s="9"/>
      <c r="G27" s="9"/>
      <c r="H27" s="11">
        <f>IF(OR(D27="",F27=""),"",D27*F27)</f>
      </c>
    </row>
    <row r="28" ht="20" customHeight="1" spans="1:8" x14ac:dyDescent="0.25">
      <c r="A28" s="7" t="s">
        <v>38</v>
      </c>
      <c r="B28" s="7"/>
      <c r="C28" s="7"/>
      <c r="D28" s="7"/>
      <c r="E28" s="7"/>
      <c r="F28" s="7"/>
      <c r="G28" s="7"/>
      <c r="H28" s="11">
        <f>SUM($D$20:$D$27)</f>
        <v>25</v>
      </c>
    </row>
    <row r="29" ht="20" customHeight="1" spans="1:8" x14ac:dyDescent="0.25">
      <c r="A29" s="7" t="s">
        <v>37</v>
      </c>
      <c r="B29" s="7"/>
      <c r="C29" s="7"/>
      <c r="D29" s="7"/>
      <c r="E29" s="7"/>
      <c r="F29" s="7"/>
      <c r="G29" s="7"/>
      <c r="H29" s="11">
        <f>SUM(H20:H27)</f>
        <v>408000</v>
      </c>
    </row>
    <row r="30" ht="20.85" customHeight="1" spans="1:8" x14ac:dyDescent="0.25">
      <c r="A30" s="18" t="str">
        <f>IF(H29&gt;60000,"Acima de 60.000 BTU/h (5 TR): a Portaria 3.523 pede um responsável técnico habilitado, que implanta e mantém o PMOC.","")</f>
        <v>Acima de 60.000 BTU/h (5 TR): a Portaria 3.523 pede um responsável técnico habilitado, que implanta e mantém o PMOC.</v>
      </c>
      <c r="B30" s="18"/>
      <c r="C30" s="18"/>
      <c r="D30" s="18"/>
      <c r="E30" s="18"/>
      <c r="F30" s="18"/>
      <c r="G30" s="18"/>
      <c r="H30" s="18"/>
    </row>
    <row r="32" ht="22.200000000000003" customHeight="1" spans="1:8" x14ac:dyDescent="0.25">
      <c r="A32" s="6" t="s">
        <v>39</v>
      </c>
      <c r="B32" s="6"/>
      <c r="C32" s="6"/>
      <c r="D32" s="6"/>
      <c r="E32" s="6"/>
      <c r="F32" s="6"/>
      <c r="G32" s="6"/>
      <c r="H32" s="6"/>
    </row>
    <row r="33" ht="30" customHeight="1" spans="1:8" x14ac:dyDescent="0.25">
      <c r="A33" s="16" t="s">
        <v>34</v>
      </c>
      <c r="B33" s="16" t="s">
        <v>40</v>
      </c>
      <c r="C33" s="16"/>
      <c r="D33" s="16" t="s">
        <v>41</v>
      </c>
      <c r="E33" s="16" t="s">
        <v>42</v>
      </c>
      <c r="F33" s="16" t="s">
        <v>43</v>
      </c>
      <c r="G33" s="16" t="s">
        <v>44</v>
      </c>
      <c r="H33" s="16" t="s">
        <v>45</v>
      </c>
    </row>
    <row r="34" ht="30" customHeight="1" spans="1:8" x14ac:dyDescent="0.25">
      <c r="A34" s="17" t="s">
        <v>79</v>
      </c>
      <c r="B34" s="17" t="s">
        <v>82</v>
      </c>
      <c r="C34" s="17"/>
      <c r="D34" s="19">
        <v>0.3</v>
      </c>
      <c r="E34" s="9">
        <v>10</v>
      </c>
      <c r="F34" s="8">
        <v>2</v>
      </c>
      <c r="G34" s="20">
        <f>IF(A34="","",SUMIF($A$20:$A$27,A34,$D$20:$D$27)*N(D34)*N(E34))</f>
        <v>48</v>
      </c>
      <c r="H34" s="21">
        <f>IF(A34="","",SUMIF($A$20:$A$27,A34,$D$20:$D$27)*N(F34)*N(E34))</f>
        <v>320</v>
      </c>
    </row>
    <row r="35" ht="30" customHeight="1" spans="1:8" x14ac:dyDescent="0.25">
      <c r="A35" s="17" t="s">
        <v>79</v>
      </c>
      <c r="B35" s="17" t="s">
        <v>83</v>
      </c>
      <c r="C35" s="17"/>
      <c r="D35" s="19">
        <v>1.5</v>
      </c>
      <c r="E35" s="9">
        <v>2</v>
      </c>
      <c r="F35" s="8">
        <v>15</v>
      </c>
      <c r="G35" s="20">
        <f>IF(A35="","",SUMIF($A$20:$A$27,A35,$D$20:$D$27)*N(D35)*N(E35))</f>
        <v>48</v>
      </c>
      <c r="H35" s="21">
        <f>IF(A35="","",SUMIF($A$20:$A$27,A35,$D$20:$D$27)*N(F35)*N(E35))</f>
        <v>480</v>
      </c>
    </row>
    <row r="36" ht="30" customHeight="1" spans="1:8" x14ac:dyDescent="0.25">
      <c r="A36" s="17" t="s">
        <v>80</v>
      </c>
      <c r="B36" s="17" t="s">
        <v>82</v>
      </c>
      <c r="C36" s="17"/>
      <c r="D36" s="19">
        <v>0.3</v>
      </c>
      <c r="E36" s="9">
        <v>10</v>
      </c>
      <c r="F36" s="8">
        <v>2</v>
      </c>
      <c r="G36" s="20">
        <f>IF(A36="","",SUMIF($A$20:$A$27,A36,$D$20:$D$27)*N(D36)*N(E36))</f>
        <v>18</v>
      </c>
      <c r="H36" s="21">
        <f>IF(A36="","",SUMIF($A$20:$A$27,A36,$D$20:$D$27)*N(F36)*N(E36))</f>
        <v>120</v>
      </c>
    </row>
    <row r="37" ht="30" customHeight="1" spans="1:8" x14ac:dyDescent="0.25">
      <c r="A37" s="17" t="s">
        <v>80</v>
      </c>
      <c r="B37" s="17" t="s">
        <v>83</v>
      </c>
      <c r="C37" s="17"/>
      <c r="D37" s="19">
        <v>1.5</v>
      </c>
      <c r="E37" s="9">
        <v>2</v>
      </c>
      <c r="F37" s="8">
        <v>15</v>
      </c>
      <c r="G37" s="20">
        <f>IF(A37="","",SUMIF($A$20:$A$27,A37,$D$20:$D$27)*N(D37)*N(E37))</f>
        <v>18</v>
      </c>
      <c r="H37" s="21">
        <f>IF(A37="","",SUMIF($A$20:$A$27,A37,$D$20:$D$27)*N(F37)*N(E37))</f>
        <v>180</v>
      </c>
    </row>
    <row r="38" ht="30" customHeight="1" spans="1:8" x14ac:dyDescent="0.25">
      <c r="A38" s="17" t="s">
        <v>81</v>
      </c>
      <c r="B38" s="17" t="s">
        <v>82</v>
      </c>
      <c r="C38" s="17"/>
      <c r="D38" s="19">
        <v>0.5</v>
      </c>
      <c r="E38" s="9">
        <v>10</v>
      </c>
      <c r="F38" s="8">
        <v>2</v>
      </c>
      <c r="G38" s="20">
        <f>IF(A38="","",SUMIF($A$20:$A$27,A38,$D$20:$D$27)*N(D38)*N(E38))</f>
        <v>15</v>
      </c>
      <c r="H38" s="21">
        <f>IF(A38="","",SUMIF($A$20:$A$27,A38,$D$20:$D$27)*N(F38)*N(E38))</f>
        <v>60</v>
      </c>
    </row>
    <row r="39" ht="30" customHeight="1" spans="1:8" x14ac:dyDescent="0.25">
      <c r="A39" s="17" t="s">
        <v>81</v>
      </c>
      <c r="B39" s="17" t="s">
        <v>83</v>
      </c>
      <c r="C39" s="17"/>
      <c r="D39" s="19">
        <v>2.5</v>
      </c>
      <c r="E39" s="9">
        <v>2</v>
      </c>
      <c r="F39" s="8">
        <v>25</v>
      </c>
      <c r="G39" s="20">
        <f>IF(A39="","",SUMIF($A$20:$A$27,A39,$D$20:$D$27)*N(D39)*N(E39))</f>
        <v>15</v>
      </c>
      <c r="H39" s="21">
        <f>IF(A39="","",SUMIF($A$20:$A$27,A39,$D$20:$D$27)*N(F39)*N(E39))</f>
        <v>150</v>
      </c>
    </row>
    <row r="40" ht="30" customHeight="1" spans="1:8" x14ac:dyDescent="0.25">
      <c r="A40" s="17"/>
      <c r="B40" s="17"/>
      <c r="C40" s="17"/>
      <c r="D40" s="19"/>
      <c r="E40" s="9"/>
      <c r="F40" s="8"/>
      <c r="G40" s="20">
        <f>IF(A40="","",SUMIF($A$20:$A$27,A40,$D$20:$D$27)*N(D40)*N(E40))</f>
      </c>
      <c r="H40" s="21">
        <f>IF(A40="","",SUMIF($A$20:$A$27,A40,$D$20:$D$27)*N(F40)*N(E40))</f>
      </c>
    </row>
    <row r="41" ht="30" customHeight="1" spans="1:8" x14ac:dyDescent="0.25">
      <c r="A41" s="17"/>
      <c r="B41" s="17"/>
      <c r="C41" s="17"/>
      <c r="D41" s="19"/>
      <c r="E41" s="9"/>
      <c r="F41" s="8"/>
      <c r="G41" s="20">
        <f>IF(A41="","",SUMIF($A$20:$A$27,A41,$D$20:$D$27)*N(D41)*N(E41))</f>
      </c>
      <c r="H41" s="21">
        <f>IF(A41="","",SUMIF($A$20:$A$27,A41,$D$20:$D$27)*N(F41)*N(E41))</f>
      </c>
    </row>
    <row r="42" ht="30" customHeight="1" spans="1:8" x14ac:dyDescent="0.25">
      <c r="A42" s="17"/>
      <c r="B42" s="17"/>
      <c r="C42" s="17"/>
      <c r="D42" s="19"/>
      <c r="E42" s="9"/>
      <c r="F42" s="8"/>
      <c r="G42" s="20">
        <f>IF(A42="","",SUMIF($A$20:$A$27,A42,$D$20:$D$27)*N(D42)*N(E42))</f>
      </c>
      <c r="H42" s="21">
        <f>IF(A42="","",SUMIF($A$20:$A$27,A42,$D$20:$D$27)*N(F42)*N(E42))</f>
      </c>
    </row>
    <row r="43" ht="30" customHeight="1" spans="1:8" x14ac:dyDescent="0.25">
      <c r="A43" s="17"/>
      <c r="B43" s="17"/>
      <c r="C43" s="17"/>
      <c r="D43" s="19"/>
      <c r="E43" s="9"/>
      <c r="F43" s="8"/>
      <c r="G43" s="20">
        <f>IF(A43="","",SUMIF($A$20:$A$27,A43,$D$20:$D$27)*N(D43)*N(E43))</f>
      </c>
      <c r="H43" s="21">
        <f>IF(A43="","",SUMIF($A$20:$A$27,A43,$D$20:$D$27)*N(F43)*N(E43))</f>
      </c>
    </row>
    <row r="44" ht="30" customHeight="1" spans="1:8" x14ac:dyDescent="0.25">
      <c r="A44" s="17"/>
      <c r="B44" s="17"/>
      <c r="C44" s="17"/>
      <c r="D44" s="19"/>
      <c r="E44" s="9"/>
      <c r="F44" s="8"/>
      <c r="G44" s="20">
        <f>IF(A44="","",SUMIF($A$20:$A$27,A44,$D$20:$D$27)*N(D44)*N(E44))</f>
      </c>
      <c r="H44" s="21">
        <f>IF(A44="","",SUMIF($A$20:$A$27,A44,$D$20:$D$27)*N(F44)*N(E44))</f>
      </c>
    </row>
    <row r="45" ht="30" customHeight="1" spans="1:8" x14ac:dyDescent="0.25">
      <c r="A45" s="17"/>
      <c r="B45" s="17"/>
      <c r="C45" s="17"/>
      <c r="D45" s="19"/>
      <c r="E45" s="9"/>
      <c r="F45" s="8"/>
      <c r="G45" s="20">
        <f>IF(A45="","",SUMIF($A$20:$A$27,A45,$D$20:$D$27)*N(D45)*N(E45))</f>
      </c>
      <c r="H45" s="21">
        <f>IF(A45="","",SUMIF($A$20:$A$27,A45,$D$20:$D$27)*N(F45)*N(E45))</f>
      </c>
    </row>
    <row r="46" ht="30" customHeight="1" spans="1:8" x14ac:dyDescent="0.25">
      <c r="A46" s="17"/>
      <c r="B46" s="17"/>
      <c r="C46" s="17"/>
      <c r="D46" s="19"/>
      <c r="E46" s="9"/>
      <c r="F46" s="8"/>
      <c r="G46" s="20">
        <f>IF(A46="","",SUMIF($A$20:$A$27,A46,$D$20:$D$27)*N(D46)*N(E46))</f>
      </c>
      <c r="H46" s="21">
        <f>IF(A46="","",SUMIF($A$20:$A$27,A46,$D$20:$D$27)*N(F46)*N(E46))</f>
      </c>
    </row>
    <row r="47" ht="30" customHeight="1" spans="1:8" x14ac:dyDescent="0.25">
      <c r="A47" s="17"/>
      <c r="B47" s="17"/>
      <c r="C47" s="17"/>
      <c r="D47" s="19"/>
      <c r="E47" s="9"/>
      <c r="F47" s="8"/>
      <c r="G47" s="20">
        <f>IF(A47="","",SUMIF($A$20:$A$27,A47,$D$20:$D$27)*N(D47)*N(E47))</f>
      </c>
      <c r="H47" s="21">
        <f>IF(A47="","",SUMIF($A$20:$A$27,A47,$D$20:$D$27)*N(F47)*N(E47))</f>
      </c>
    </row>
    <row r="48" ht="30" customHeight="1" spans="1:8" x14ac:dyDescent="0.25">
      <c r="A48" s="17"/>
      <c r="B48" s="17"/>
      <c r="C48" s="17"/>
      <c r="D48" s="19"/>
      <c r="E48" s="9"/>
      <c r="F48" s="8"/>
      <c r="G48" s="20">
        <f>IF(A48="","",SUMIF($A$20:$A$27,A48,$D$20:$D$27)*N(D48)*N(E48))</f>
      </c>
      <c r="H48" s="21">
        <f>IF(A48="","",SUMIF($A$20:$A$27,A48,$D$20:$D$27)*N(F48)*N(E48))</f>
      </c>
    </row>
    <row r="49" ht="30" customHeight="1" spans="1:8" x14ac:dyDescent="0.25">
      <c r="A49" s="17"/>
      <c r="B49" s="17"/>
      <c r="C49" s="17"/>
      <c r="D49" s="19"/>
      <c r="E49" s="9"/>
      <c r="F49" s="8"/>
      <c r="G49" s="20">
        <f>IF(A49="","",SUMIF($A$20:$A$27,A49,$D$20:$D$27)*N(D49)*N(E49))</f>
      </c>
      <c r="H49" s="21">
        <f>IF(A49="","",SUMIF($A$20:$A$27,A49,$D$20:$D$27)*N(F49)*N(E49))</f>
      </c>
    </row>
    <row r="50" ht="20" customHeight="1" spans="1:8" x14ac:dyDescent="0.25">
      <c r="A50" s="7" t="s">
        <v>46</v>
      </c>
      <c r="B50" s="7"/>
      <c r="C50" s="7"/>
      <c r="D50" s="7"/>
      <c r="E50" s="7"/>
      <c r="F50" s="7"/>
      <c r="G50" s="7"/>
      <c r="H50" s="20">
        <f>SUM(G34:G49)</f>
        <v>162</v>
      </c>
    </row>
    <row r="51" ht="20" customHeight="1" spans="1:8" x14ac:dyDescent="0.25">
      <c r="A51" s="7" t="s">
        <v>47</v>
      </c>
      <c r="B51" s="7"/>
      <c r="C51" s="7"/>
      <c r="D51" s="7"/>
      <c r="E51" s="7"/>
      <c r="F51" s="7"/>
      <c r="G51" s="7"/>
      <c r="H51" s="21">
        <f>H50*H13</f>
        <v>13285.714285714286</v>
      </c>
    </row>
    <row r="52" ht="20" customHeight="1" spans="1:8" x14ac:dyDescent="0.25">
      <c r="A52" s="7" t="s">
        <v>45</v>
      </c>
      <c r="B52" s="7"/>
      <c r="C52" s="7"/>
      <c r="D52" s="7"/>
      <c r="E52" s="7"/>
      <c r="F52" s="7"/>
      <c r="G52" s="7"/>
      <c r="H52" s="21">
        <f>SUM(H34:H49)</f>
        <v>1310</v>
      </c>
    </row>
    <row r="54" ht="22.200000000000003" customHeight="1" spans="1:8" x14ac:dyDescent="0.25">
      <c r="A54" s="6" t="s">
        <v>48</v>
      </c>
      <c r="B54" s="6"/>
      <c r="C54" s="6"/>
      <c r="D54" s="6"/>
      <c r="E54" s="6"/>
      <c r="F54" s="6"/>
      <c r="G54" s="6"/>
      <c r="H54" s="6"/>
    </row>
    <row r="55" ht="20" customHeight="1" spans="1:8" x14ac:dyDescent="0.25">
      <c r="A55" s="7" t="s">
        <v>49</v>
      </c>
      <c r="B55" s="7"/>
      <c r="C55" s="7"/>
      <c r="D55" s="7"/>
      <c r="E55" s="7"/>
      <c r="F55" s="7"/>
      <c r="G55" s="7"/>
      <c r="H55" s="9">
        <v>12</v>
      </c>
    </row>
    <row r="56" ht="20" customHeight="1" spans="1:8" x14ac:dyDescent="0.25">
      <c r="A56" s="7" t="s">
        <v>50</v>
      </c>
      <c r="B56" s="7"/>
      <c r="C56" s="7"/>
      <c r="D56" s="7"/>
      <c r="E56" s="7"/>
      <c r="F56" s="7"/>
      <c r="G56" s="7"/>
      <c r="H56" s="9">
        <v>40</v>
      </c>
    </row>
    <row r="57" ht="20" customHeight="1" spans="1:8" x14ac:dyDescent="0.25">
      <c r="A57" s="7" t="s">
        <v>51</v>
      </c>
      <c r="B57" s="7"/>
      <c r="C57" s="7"/>
      <c r="D57" s="7"/>
      <c r="E57" s="7"/>
      <c r="F57" s="7"/>
      <c r="G57" s="7"/>
      <c r="H57" s="8">
        <v>1.8</v>
      </c>
    </row>
    <row r="58" ht="20" customHeight="1" spans="1:8" x14ac:dyDescent="0.25">
      <c r="A58" s="7" t="s">
        <v>52</v>
      </c>
      <c r="B58" s="7"/>
      <c r="C58" s="7"/>
      <c r="D58" s="7"/>
      <c r="E58" s="7"/>
      <c r="F58" s="7"/>
      <c r="G58" s="7"/>
      <c r="H58" s="21">
        <f>N(H55)*N(H56)*N(H57)</f>
        <v>864</v>
      </c>
    </row>
    <row r="59" ht="20" customHeight="1" spans="1:8" x14ac:dyDescent="0.25">
      <c r="A59" s="7" t="s">
        <v>53</v>
      </c>
      <c r="B59" s="7"/>
      <c r="C59" s="7"/>
      <c r="D59" s="7"/>
      <c r="E59" s="7"/>
      <c r="F59" s="7"/>
      <c r="G59" s="7"/>
      <c r="H59" s="17" t="s">
        <v>84</v>
      </c>
    </row>
    <row r="60" ht="20" customHeight="1" spans="1:8" x14ac:dyDescent="0.25">
      <c r="A60" s="7" t="s">
        <v>55</v>
      </c>
      <c r="B60" s="7"/>
      <c r="C60" s="7"/>
      <c r="D60" s="7"/>
      <c r="E60" s="7"/>
      <c r="F60" s="7"/>
      <c r="G60" s="7"/>
      <c r="H60" s="9">
        <v>10</v>
      </c>
    </row>
    <row r="61" ht="20" customHeight="1" spans="1:8" x14ac:dyDescent="0.25">
      <c r="A61" s="7" t="s">
        <v>56</v>
      </c>
      <c r="B61" s="7"/>
      <c r="C61" s="7"/>
      <c r="D61" s="7"/>
      <c r="E61" s="7"/>
      <c r="F61" s="7"/>
      <c r="G61" s="7"/>
      <c r="H61" s="19">
        <v>2</v>
      </c>
    </row>
    <row r="62" ht="20" customHeight="1" spans="1:8" x14ac:dyDescent="0.25">
      <c r="A62" s="7" t="s">
        <v>57</v>
      </c>
      <c r="B62" s="7"/>
      <c r="C62" s="7"/>
      <c r="D62" s="7"/>
      <c r="E62" s="7"/>
      <c r="F62" s="7"/>
      <c r="G62" s="7"/>
      <c r="H62" s="21">
        <f>IF(H59="Sim",N(H60)*(N(H61)*H13+N(H56)*N(H57)),0)</f>
        <v>2360.2116402116403</v>
      </c>
    </row>
    <row r="63" ht="20" customHeight="1" spans="1:8" x14ac:dyDescent="0.25">
      <c r="A63" s="7" t="s">
        <v>58</v>
      </c>
      <c r="B63" s="7"/>
      <c r="C63" s="7"/>
      <c r="D63" s="7"/>
      <c r="E63" s="7"/>
      <c r="F63" s="7"/>
      <c r="G63" s="7"/>
      <c r="H63" s="17" t="s">
        <v>85</v>
      </c>
    </row>
    <row r="64" ht="20" customHeight="1" spans="1:8" x14ac:dyDescent="0.25">
      <c r="A64" s="7" t="s">
        <v>60</v>
      </c>
      <c r="B64" s="7"/>
      <c r="C64" s="7"/>
      <c r="D64" s="7"/>
      <c r="E64" s="7"/>
      <c r="F64" s="7"/>
      <c r="G64" s="7"/>
      <c r="H64" s="19">
        <v>12</v>
      </c>
    </row>
    <row r="65" ht="20" customHeight="1" spans="1:8" x14ac:dyDescent="0.25">
      <c r="A65" s="7" t="s">
        <v>61</v>
      </c>
      <c r="B65" s="7"/>
      <c r="C65" s="7"/>
      <c r="D65" s="7"/>
      <c r="E65" s="7"/>
      <c r="F65" s="7"/>
      <c r="G65" s="7"/>
      <c r="H65" s="8">
        <v>120</v>
      </c>
    </row>
    <row r="66" ht="20" customHeight="1" spans="1:8" x14ac:dyDescent="0.25">
      <c r="A66" s="7" t="s">
        <v>62</v>
      </c>
      <c r="B66" s="7"/>
      <c r="C66" s="7"/>
      <c r="D66" s="7"/>
      <c r="E66" s="7"/>
      <c r="F66" s="7"/>
      <c r="G66" s="7"/>
      <c r="H66" s="8">
        <v>0</v>
      </c>
    </row>
    <row r="67" ht="20" customHeight="1" spans="1:8" x14ac:dyDescent="0.25">
      <c r="A67" s="7" t="s">
        <v>63</v>
      </c>
      <c r="B67" s="7"/>
      <c r="C67" s="7"/>
      <c r="D67" s="7"/>
      <c r="E67" s="7"/>
      <c r="F67" s="7"/>
      <c r="G67" s="7"/>
      <c r="H67" s="21">
        <f>IF(H63="Da empresa",N(H64)*N(H65),N(H66))</f>
        <v>1440</v>
      </c>
    </row>
    <row r="68" ht="20" customHeight="1" spans="1:8" x14ac:dyDescent="0.25">
      <c r="A68" s="7" t="s">
        <v>64</v>
      </c>
      <c r="B68" s="7"/>
      <c r="C68" s="7"/>
      <c r="D68" s="7"/>
      <c r="E68" s="7"/>
      <c r="F68" s="7"/>
      <c r="G68" s="7"/>
      <c r="H68" s="17" t="s">
        <v>65</v>
      </c>
    </row>
    <row r="69" ht="20" customHeight="1" spans="1:8" x14ac:dyDescent="0.25">
      <c r="A69" s="7" t="s">
        <v>66</v>
      </c>
      <c r="B69" s="7"/>
      <c r="C69" s="7"/>
      <c r="D69" s="7"/>
      <c r="E69" s="7"/>
      <c r="F69" s="7"/>
      <c r="G69" s="7"/>
      <c r="H69" s="8">
        <v>108.39</v>
      </c>
    </row>
    <row r="70" ht="20" customHeight="1" spans="1:8" x14ac:dyDescent="0.25">
      <c r="A70" s="7" t="s">
        <v>67</v>
      </c>
      <c r="B70" s="7"/>
      <c r="C70" s="7"/>
      <c r="D70" s="7"/>
      <c r="E70" s="7"/>
      <c r="F70" s="7"/>
      <c r="G70" s="7"/>
      <c r="H70" s="8">
        <v>285.59</v>
      </c>
    </row>
    <row r="71" ht="20" customHeight="1" spans="1:8" x14ac:dyDescent="0.25">
      <c r="A71" s="7" t="s">
        <v>68</v>
      </c>
      <c r="B71" s="7"/>
      <c r="C71" s="7"/>
      <c r="D71" s="7"/>
      <c r="E71" s="7"/>
      <c r="F71" s="7"/>
      <c r="G71" s="7"/>
      <c r="H71" s="8">
        <v>68.17</v>
      </c>
    </row>
    <row r="72" ht="20" customHeight="1" spans="1:8" x14ac:dyDescent="0.25">
      <c r="A72" s="7" t="s">
        <v>69</v>
      </c>
      <c r="B72" s="7"/>
      <c r="C72" s="7"/>
      <c r="D72" s="7"/>
      <c r="E72" s="7"/>
      <c r="F72" s="7"/>
      <c r="G72" s="7"/>
      <c r="H72" s="21">
        <f>IF(H68="TRT",N(H71),IF(((H51+H52+H58+H62+H67)+N(H69))/H16&lt;=15000,N(H69),N(H70)))</f>
        <v>285.59</v>
      </c>
    </row>
    <row r="74" ht="22.200000000000003" customHeight="1" spans="1:8" x14ac:dyDescent="0.25">
      <c r="A74" s="6" t="s">
        <v>70</v>
      </c>
      <c r="B74" s="6"/>
      <c r="C74" s="6"/>
      <c r="D74" s="6"/>
      <c r="E74" s="6"/>
      <c r="F74" s="6"/>
      <c r="G74" s="6"/>
      <c r="H74" s="6"/>
    </row>
    <row r="75" ht="20" customHeight="1" spans="1:8" x14ac:dyDescent="0.25">
      <c r="A75" s="7" t="s">
        <v>71</v>
      </c>
      <c r="B75" s="7"/>
      <c r="C75" s="7"/>
      <c r="D75" s="7"/>
      <c r="E75" s="7"/>
      <c r="F75" s="7"/>
      <c r="G75" s="7"/>
      <c r="H75" s="21">
        <f>(H51+H52+H58+H62+H67)+H72</f>
        <v>19545.515925925927</v>
      </c>
    </row>
    <row r="76" ht="20" customHeight="1" spans="1:8" x14ac:dyDescent="0.25">
      <c r="A76" s="12" t="s">
        <v>72</v>
      </c>
      <c r="B76" s="12"/>
      <c r="C76" s="12"/>
      <c r="D76" s="12"/>
      <c r="E76" s="12"/>
      <c r="F76" s="12"/>
      <c r="G76" s="12"/>
      <c r="H76" s="13">
        <f>IFERROR(H75/H16,0)</f>
        <v>26412.85935935936</v>
      </c>
    </row>
    <row r="77" ht="20" customHeight="1" spans="1:8" x14ac:dyDescent="0.25">
      <c r="A77" s="12" t="s">
        <v>73</v>
      </c>
      <c r="B77" s="12"/>
      <c r="C77" s="12"/>
      <c r="D77" s="12"/>
      <c r="E77" s="12"/>
      <c r="F77" s="12"/>
      <c r="G77" s="12"/>
      <c r="H77" s="13">
        <f>H76/12</f>
        <v>2201.0716132799466</v>
      </c>
    </row>
    <row r="78" ht="20" customHeight="1" spans="1:8" x14ac:dyDescent="0.25">
      <c r="A78" s="12" t="s">
        <v>74</v>
      </c>
      <c r="B78" s="12"/>
      <c r="C78" s="12"/>
      <c r="D78" s="12"/>
      <c r="E78" s="12"/>
      <c r="F78" s="12"/>
      <c r="G78" s="12"/>
      <c r="H78" s="13">
        <f>IFERROR(H77/H28,0)</f>
        <v>88.04286453119786</v>
      </c>
    </row>
    <row r="79" ht="20" customHeight="1" spans="1:8" x14ac:dyDescent="0.25">
      <c r="A79" s="7" t="s">
        <v>75</v>
      </c>
      <c r="B79" s="7"/>
      <c r="C79" s="7"/>
      <c r="D79" s="7"/>
      <c r="E79" s="7"/>
      <c r="F79" s="7"/>
      <c r="G79" s="7"/>
      <c r="H79" s="21">
        <f>H76*N(H14)</f>
        <v>1584.7715615615616</v>
      </c>
    </row>
    <row r="80" ht="20" customHeight="1" spans="1:8" x14ac:dyDescent="0.25">
      <c r="A80" s="7" t="s">
        <v>76</v>
      </c>
      <c r="B80" s="7"/>
      <c r="C80" s="7"/>
      <c r="D80" s="7"/>
      <c r="E80" s="7"/>
      <c r="F80" s="7"/>
      <c r="G80" s="7"/>
      <c r="H80" s="21">
        <f>H76*N(H15)</f>
        <v>5282.571871871873</v>
      </c>
    </row>
    <row r="82" ht="46.5" customHeight="1" spans="1:8" x14ac:dyDescent="0.25">
      <c r="A82" s="2" t="s">
        <v>17</v>
      </c>
      <c r="B82" s="2"/>
      <c r="C82" s="2"/>
      <c r="D82" s="2"/>
      <c r="E82" s="2"/>
      <c r="F82" s="2"/>
      <c r="G82" s="2"/>
      <c r="H82" s="2"/>
    </row>
  </sheetData>
  <mergeCells count="93">
    <mergeCell ref="A2:H2"/>
    <mergeCell ref="A3:H3"/>
    <mergeCell ref="A5:H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8:H18"/>
    <mergeCell ref="A19:C19"/>
    <mergeCell ref="D19:E19"/>
    <mergeCell ref="F19:G19"/>
    <mergeCell ref="A20:C20"/>
    <mergeCell ref="D20:E20"/>
    <mergeCell ref="F20:G20"/>
    <mergeCell ref="A21:C21"/>
    <mergeCell ref="D21:E21"/>
    <mergeCell ref="F21:G21"/>
    <mergeCell ref="A22:C22"/>
    <mergeCell ref="D22:E22"/>
    <mergeCell ref="F22:G22"/>
    <mergeCell ref="A23:C23"/>
    <mergeCell ref="D23:E23"/>
    <mergeCell ref="F23:G23"/>
    <mergeCell ref="A24:C24"/>
    <mergeCell ref="D24:E24"/>
    <mergeCell ref="F24:G24"/>
    <mergeCell ref="A25:C25"/>
    <mergeCell ref="D25:E25"/>
    <mergeCell ref="F25:G25"/>
    <mergeCell ref="A26:C26"/>
    <mergeCell ref="D26:E26"/>
    <mergeCell ref="F26:G26"/>
    <mergeCell ref="A27:C27"/>
    <mergeCell ref="D27:E27"/>
    <mergeCell ref="F27:G27"/>
    <mergeCell ref="A28:G28"/>
    <mergeCell ref="A29:G29"/>
    <mergeCell ref="A30:H30"/>
    <mergeCell ref="A32:H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0:G50"/>
    <mergeCell ref="A51:G51"/>
    <mergeCell ref="A52:G52"/>
    <mergeCell ref="A54:H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70:G70"/>
    <mergeCell ref="A71:G71"/>
    <mergeCell ref="A72:G72"/>
    <mergeCell ref="A74:H74"/>
    <mergeCell ref="A75:G75"/>
    <mergeCell ref="A76:G76"/>
    <mergeCell ref="A77:G77"/>
    <mergeCell ref="A78:G78"/>
    <mergeCell ref="A79:G79"/>
    <mergeCell ref="A80:G80"/>
    <mergeCell ref="A82:H82"/>
  </mergeCells>
  <dataValidations count="4">
    <dataValidation type="list" allowBlank="1" showErrorMessage="1" sqref="A34:A49">
      <formula1>$A$20:$A$27</formula1>
    </dataValidation>
    <dataValidation type="list" allowBlank="1" showErrorMessage="1" sqref="H59">
      <formula1>"Sim,Não"</formula1>
    </dataValidation>
    <dataValidation type="list" allowBlank="1" showErrorMessage="1" sqref="H63">
      <formula1>"Da empresa,Terceirizado"</formula1>
    </dataValidation>
    <dataValidation type="list" allowBlank="1" showErrorMessage="1" sqref="H68">
      <formula1>"ART,TRT"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Leia antes</vt:lpstr>
      <vt:lpstr>Calculadora</vt:lpstr>
      <vt:lpstr>Exemplo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RAVAC</dc:creator>
  <dc:title>Planilha de precificação de contrato de manutenção de ar-condicionado: O valor mensal do contrato, com o PMOC</dc:title>
  <dc:subject/>
  <dc:description/>
  <cp:keywords/>
  <cp:category/>
  <cp:lastModifiedBy>Unknown</cp:lastModifiedBy>
  <dcterms:created xsi:type="dcterms:W3CDTF">2026-10-14T22:05:30Z</dcterms:created>
  <dcterms:modified xsi:type="dcterms:W3CDTF">2026-10-14T22:05:30Z</dcterms:modified>
</cp:coreProperties>
</file>